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986" firstSheet="15" activeTab="25"/>
  </bookViews>
  <sheets>
    <sheet name="01-2020公共平衡。" sheetId="26" r:id="rId1"/>
    <sheet name="02-2020公共本级支出功能。" sheetId="27" r:id="rId2"/>
    <sheet name="03-2020公共线下。" sheetId="32" r:id="rId3"/>
    <sheet name="4-2020基金平衡。" sheetId="64" r:id="rId4"/>
    <sheet name="5-2020基金支出。" sheetId="19" r:id="rId5"/>
    <sheet name="6-2020基金转移支付。" sheetId="62" r:id="rId6"/>
    <sheet name="7-2020国资。" sheetId="48" r:id="rId7"/>
    <sheet name="8-2021年社保基金预算收入" sheetId="69" r:id="rId8"/>
    <sheet name="9-2021年社保基金预算支出" sheetId="70" r:id="rId9"/>
    <sheet name="10-2021年社保基金收支决算表" sheetId="72" r:id="rId10"/>
    <sheet name="11-2020限额、余额。" sheetId="52" r:id="rId11"/>
    <sheet name="12-2020债券发行和还本付息" sheetId="51" r:id="rId12"/>
    <sheet name="13-2020年地方政府债券使用情况表" sheetId="71" r:id="rId13"/>
    <sheet name="14-2020年地方政府债务相关情况表" sheetId="73" r:id="rId14"/>
    <sheet name="15-2020重点项目" sheetId="68" r:id="rId15"/>
    <sheet name="16-2021公共平衡。" sheetId="37" r:id="rId16"/>
    <sheet name="17-2021公共支出功能。" sheetId="38" r:id="rId17"/>
    <sheet name="18-2021公共基本和项目。" sheetId="39" r:id="rId18"/>
    <sheet name="19-2021公共本级基本支出经济。" sheetId="36" r:id="rId19"/>
    <sheet name="20-2021公共线下。" sheetId="29" r:id="rId20"/>
    <sheet name="21-2021基金平衡。" sheetId="35" r:id="rId21"/>
    <sheet name="22-2021基金支出。" sheetId="7" r:id="rId22"/>
    <sheet name="23-2021基金转移支付。" sheetId="61" r:id="rId23"/>
    <sheet name="24-2021国资。" sheetId="49" r:id="rId24"/>
    <sheet name="25-“三公”经费2021。" sheetId="65" r:id="rId25"/>
    <sheet name="26-2021重大项目 " sheetId="67" r:id="rId26"/>
  </sheets>
  <externalReferences>
    <externalReference r:id="rId27"/>
  </externalReferences>
  <definedNames>
    <definedName name="_xlnm._FilterDatabase" localSheetId="14" hidden="1">'15-2020重点项目'!$A$4:$M$51</definedName>
    <definedName name="_xlnm._FilterDatabase" localSheetId="25" hidden="1">'26-2021重大项目 '!$A$5:$L$30</definedName>
    <definedName name="_xlnm._FilterDatabase" localSheetId="1" hidden="1">'02-2020公共本级支出功能。'!$A$3:$K$3</definedName>
    <definedName name="_xlnm._FilterDatabase" localSheetId="16" hidden="1">'17-2021公共支出功能。'!$A$4:$B$363</definedName>
    <definedName name="_xlnm._FilterDatabase" localSheetId="4" hidden="1">'5-2020基金支出。'!$A$4:$B$4</definedName>
    <definedName name="fa" localSheetId="22">#REF!</definedName>
    <definedName name="fa" localSheetId="5">#REF!</definedName>
    <definedName name="fa">#REF!</definedName>
    <definedName name="_xlnm.Print_Area" localSheetId="0">'01-2020公共平衡。'!$A$1:$R$36</definedName>
    <definedName name="_xlnm.Print_Area" localSheetId="1">'02-2020公共本级支出功能。'!$A$1:$B$366</definedName>
    <definedName name="_xlnm.Print_Area" localSheetId="2">'03-2020公共线下。'!$A$1:$D$42</definedName>
    <definedName name="_xlnm.Print_Area" localSheetId="14">'15-2020重点项目'!$A$1:$M$51</definedName>
    <definedName name="_xlnm.Print_Area" localSheetId="15">'16-2021公共平衡。'!$A$1:$F$36</definedName>
    <definedName name="_xlnm.Print_Area" localSheetId="16">'17-2021公共支出功能。'!$A$1:$B$363</definedName>
    <definedName name="_xlnm.Print_Area" localSheetId="17">'18-2021公共基本和项目。'!$A$1:$D$29</definedName>
    <definedName name="_xlnm.Print_Area" localSheetId="18">'19-2021公共本级基本支出经济。'!$A$1:$B$36</definedName>
    <definedName name="_xlnm.Print_Area" localSheetId="19">'20-2021公共线下。'!$A$1:$D$36</definedName>
    <definedName name="_xlnm.Print_Area" localSheetId="20">'21-2021基金平衡。'!$A$1:$D$18</definedName>
    <definedName name="_xlnm.Print_Area" localSheetId="21">'22-2021基金支出。'!$A$1:$B$35</definedName>
    <definedName name="_xlnm.Print_Area" localSheetId="22">'23-2021基金转移支付。'!$A$1:$D$12</definedName>
    <definedName name="_xlnm.Print_Area" localSheetId="23">'24-2021国资。'!$A$1:$D$16</definedName>
    <definedName name="_xlnm.Print_Area" localSheetId="3">'4-2020基金平衡。'!$A$1:$T$22</definedName>
    <definedName name="_xlnm.Print_Area" localSheetId="6">'7-2020国资。'!$A$1:$R$16</definedName>
    <definedName name="_xlnm.Print_Area" localSheetId="10">'11-2020限额、余额。'!$A$1:$F$6</definedName>
    <definedName name="_xlnm.Print_Area" localSheetId="11">'12-2020债券发行和还本付息'!$A$1:$G$15</definedName>
    <definedName name="_xlnm.Print_Titles" localSheetId="0">'01-2020公共平衡。'!$2:$4</definedName>
    <definedName name="_xlnm.Print_Titles" localSheetId="1">'02-2020公共本级支出功能。'!$4:$4</definedName>
    <definedName name="_xlnm.Print_Titles" localSheetId="2">'03-2020公共线下。'!$2:$4</definedName>
    <definedName name="_xlnm.Print_Titles" localSheetId="14">'15-2020重点项目'!$4:$4</definedName>
    <definedName name="_xlnm.Print_Titles" localSheetId="16">'17-2021公共支出功能。'!$4:$4</definedName>
    <definedName name="_xlnm.Print_Titles" localSheetId="18">'19-2021公共本级基本支出经济。'!$5:$5</definedName>
    <definedName name="_xlnm.Print_Titles" localSheetId="19">'20-2021公共线下。'!$1:$4</definedName>
    <definedName name="_xlnm.Print_Titles" localSheetId="21">'22-2021基金支出。'!$2:$4</definedName>
    <definedName name="_xlnm.Print_Titles" localSheetId="25">'26-2021重大项目 '!$4:$5</definedName>
    <definedName name="_xlnm.Print_Titles" localSheetId="4">'5-2020基金支出。'!$4:$4</definedName>
    <definedName name="地区名称" localSheetId="0">#REF!</definedName>
    <definedName name="地区名称" localSheetId="1">#REF!</definedName>
    <definedName name="地区名称" localSheetId="2">#REF!</definedName>
    <definedName name="地区名称" localSheetId="16">#REF!</definedName>
    <definedName name="地区名称" localSheetId="19">#REF!</definedName>
    <definedName name="地区名称" localSheetId="20">#REF!</definedName>
    <definedName name="地区名称" localSheetId="22">#REF!</definedName>
    <definedName name="地区名称" localSheetId="23">#REF!</definedName>
    <definedName name="地区名称" localSheetId="5">#REF!</definedName>
    <definedName name="地区名称" localSheetId="6">#REF!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<sst xmlns="http://schemas.openxmlformats.org/spreadsheetml/2006/main" count="2104" uniqueCount="1475">
  <si>
    <r>
      <rPr>
        <sz val="14"/>
        <color theme="1"/>
        <rFont val="方正黑体_GBK"/>
        <charset val="134"/>
      </rPr>
      <t>附件</t>
    </r>
    <r>
      <rPr>
        <sz val="14"/>
        <color theme="1"/>
        <rFont val="Times New Roman"/>
        <charset val="134"/>
      </rPr>
      <t>1</t>
    </r>
  </si>
  <si>
    <r>
      <rPr>
        <sz val="18"/>
        <color theme="1"/>
        <rFont val="Times New Roman"/>
        <charset val="134"/>
      </rPr>
      <t>2020</t>
    </r>
    <r>
      <rPr>
        <sz val="18"/>
        <color theme="1"/>
        <rFont val="方正小标宋_GBK"/>
        <charset val="134"/>
      </rPr>
      <t>年两江新区一般公共预算收支执行表</t>
    </r>
  </si>
  <si>
    <r>
      <rPr>
        <sz val="10"/>
        <color theme="1"/>
        <rFont val="宋体"/>
        <charset val="134"/>
      </rPr>
      <t>单位：万元</t>
    </r>
  </si>
  <si>
    <r>
      <rPr>
        <sz val="12"/>
        <rFont val="黑体"/>
        <charset val="134"/>
      </rPr>
      <t>收</t>
    </r>
    <r>
      <rPr>
        <sz val="12"/>
        <rFont val="Times New Roman"/>
        <charset val="134"/>
      </rPr>
      <t xml:space="preserve">      </t>
    </r>
    <r>
      <rPr>
        <sz val="12"/>
        <rFont val="黑体"/>
        <charset val="134"/>
      </rPr>
      <t>入</t>
    </r>
  </si>
  <si>
    <r>
      <rPr>
        <sz val="12"/>
        <rFont val="黑体"/>
        <charset val="134"/>
      </rPr>
      <t>预算数</t>
    </r>
  </si>
  <si>
    <r>
      <rPr>
        <sz val="12"/>
        <rFont val="黑体"/>
        <charset val="134"/>
      </rPr>
      <t>调整
预算数</t>
    </r>
  </si>
  <si>
    <r>
      <rPr>
        <sz val="12"/>
        <rFont val="黑体"/>
        <charset val="134"/>
      </rPr>
      <t>变动
预算数</t>
    </r>
  </si>
  <si>
    <r>
      <rPr>
        <sz val="12"/>
        <rFont val="黑体"/>
        <charset val="134"/>
      </rPr>
      <t>执行数</t>
    </r>
  </si>
  <si>
    <r>
      <rPr>
        <sz val="12"/>
        <rFont val="黑体"/>
        <charset val="134"/>
      </rPr>
      <t>上年决算数</t>
    </r>
  </si>
  <si>
    <r>
      <rPr>
        <sz val="12"/>
        <rFont val="黑体"/>
        <charset val="134"/>
      </rPr>
      <t>执行数
为调整
预算</t>
    </r>
    <r>
      <rPr>
        <sz val="12"/>
        <rFont val="Times New Roman"/>
        <charset val="134"/>
      </rPr>
      <t>%</t>
    </r>
  </si>
  <si>
    <r>
      <rPr>
        <sz val="12"/>
        <rFont val="黑体"/>
        <charset val="134"/>
      </rPr>
      <t>执行数
为变动
预算</t>
    </r>
    <r>
      <rPr>
        <sz val="12"/>
        <rFont val="Times New Roman"/>
        <charset val="134"/>
      </rPr>
      <t>%</t>
    </r>
  </si>
  <si>
    <r>
      <rPr>
        <sz val="12"/>
        <rFont val="黑体"/>
        <charset val="134"/>
      </rPr>
      <t>执行数比
上年决算
数增长</t>
    </r>
    <r>
      <rPr>
        <sz val="12"/>
        <rFont val="Times New Roman"/>
        <charset val="134"/>
      </rPr>
      <t>%</t>
    </r>
  </si>
  <si>
    <r>
      <rPr>
        <sz val="12"/>
        <rFont val="黑体"/>
        <charset val="134"/>
      </rPr>
      <t>支</t>
    </r>
    <r>
      <rPr>
        <sz val="12"/>
        <rFont val="Times New Roman"/>
        <charset val="134"/>
      </rPr>
      <t xml:space="preserve">      </t>
    </r>
    <r>
      <rPr>
        <sz val="12"/>
        <rFont val="黑体"/>
        <charset val="134"/>
      </rPr>
      <t>出</t>
    </r>
  </si>
  <si>
    <r>
      <rPr>
        <sz val="12"/>
        <rFont val="黑体"/>
        <charset val="134"/>
      </rPr>
      <t>总</t>
    </r>
    <r>
      <rPr>
        <sz val="12"/>
        <rFont val="Times New Roman"/>
        <charset val="134"/>
      </rPr>
      <t xml:space="preserve">  </t>
    </r>
    <r>
      <rPr>
        <sz val="12"/>
        <rFont val="黑体"/>
        <charset val="134"/>
      </rPr>
      <t>计</t>
    </r>
  </si>
  <si>
    <r>
      <rPr>
        <sz val="12"/>
        <rFont val="黑体"/>
        <charset val="134"/>
      </rPr>
      <t>本级收入合计</t>
    </r>
  </si>
  <si>
    <r>
      <rPr>
        <sz val="12"/>
        <rFont val="黑体"/>
        <charset val="134"/>
      </rPr>
      <t>本级支出合计</t>
    </r>
  </si>
  <si>
    <r>
      <rPr>
        <sz val="10"/>
        <color theme="1"/>
        <rFont val="宋体"/>
        <charset val="134"/>
      </rPr>
      <t>一、税收收入</t>
    </r>
  </si>
  <si>
    <r>
      <rPr>
        <sz val="10"/>
        <color indexed="8"/>
        <rFont val="宋体"/>
        <charset val="134"/>
      </rPr>
      <t>一、一般公共服务支出</t>
    </r>
  </si>
  <si>
    <r>
      <rPr>
        <sz val="10"/>
        <color theme="1"/>
        <rFont val="Times New Roman"/>
        <charset val="134"/>
      </rPr>
      <t xml:space="preserve">    </t>
    </r>
    <r>
      <rPr>
        <sz val="10"/>
        <color theme="1"/>
        <rFont val="宋体"/>
        <charset val="134"/>
      </rPr>
      <t>增值税</t>
    </r>
  </si>
  <si>
    <r>
      <rPr>
        <sz val="10"/>
        <color indexed="8"/>
        <rFont val="宋体"/>
        <charset val="134"/>
      </rPr>
      <t>二、国防支出</t>
    </r>
  </si>
  <si>
    <r>
      <rPr>
        <sz val="10"/>
        <color theme="1"/>
        <rFont val="Times New Roman"/>
        <charset val="134"/>
      </rPr>
      <t xml:space="preserve">    </t>
    </r>
    <r>
      <rPr>
        <sz val="10"/>
        <color theme="1"/>
        <rFont val="宋体"/>
        <charset val="134"/>
      </rPr>
      <t>企业所得税</t>
    </r>
  </si>
  <si>
    <r>
      <rPr>
        <sz val="10"/>
        <color indexed="8"/>
        <rFont val="宋体"/>
        <charset val="134"/>
      </rPr>
      <t>三、公共安全支出</t>
    </r>
  </si>
  <si>
    <r>
      <rPr>
        <sz val="10"/>
        <color theme="1"/>
        <rFont val="Times New Roman"/>
        <charset val="134"/>
      </rPr>
      <t xml:space="preserve">    </t>
    </r>
    <r>
      <rPr>
        <sz val="10"/>
        <color theme="1"/>
        <rFont val="宋体"/>
        <charset val="134"/>
      </rPr>
      <t>个人所得税</t>
    </r>
  </si>
  <si>
    <r>
      <rPr>
        <sz val="10"/>
        <color indexed="8"/>
        <rFont val="宋体"/>
        <charset val="134"/>
      </rPr>
      <t>四、教育支出</t>
    </r>
  </si>
  <si>
    <r>
      <rPr>
        <sz val="10"/>
        <color theme="1"/>
        <rFont val="Times New Roman"/>
        <charset val="134"/>
      </rPr>
      <t xml:space="preserve">    </t>
    </r>
    <r>
      <rPr>
        <sz val="10"/>
        <color theme="1"/>
        <rFont val="宋体"/>
        <charset val="134"/>
      </rPr>
      <t>资源税</t>
    </r>
  </si>
  <si>
    <r>
      <rPr>
        <sz val="10"/>
        <color indexed="8"/>
        <rFont val="宋体"/>
        <charset val="134"/>
      </rPr>
      <t>五、科学技术支出</t>
    </r>
  </si>
  <si>
    <r>
      <rPr>
        <sz val="10"/>
        <color theme="1"/>
        <rFont val="Times New Roman"/>
        <charset val="134"/>
      </rPr>
      <t xml:space="preserve">    </t>
    </r>
    <r>
      <rPr>
        <sz val="10"/>
        <color theme="1"/>
        <rFont val="宋体"/>
        <charset val="134"/>
      </rPr>
      <t>城市维护建设税</t>
    </r>
  </si>
  <si>
    <r>
      <rPr>
        <sz val="10"/>
        <color indexed="8"/>
        <rFont val="宋体"/>
        <charset val="134"/>
      </rPr>
      <t>六、文化旅游体育与传媒支出</t>
    </r>
  </si>
  <si>
    <r>
      <rPr>
        <sz val="10"/>
        <color theme="1"/>
        <rFont val="Times New Roman"/>
        <charset val="134"/>
      </rPr>
      <t xml:space="preserve">    </t>
    </r>
    <r>
      <rPr>
        <sz val="10"/>
        <color theme="1"/>
        <rFont val="宋体"/>
        <charset val="134"/>
      </rPr>
      <t>房产税</t>
    </r>
  </si>
  <si>
    <r>
      <rPr>
        <sz val="10"/>
        <color indexed="8"/>
        <rFont val="宋体"/>
        <charset val="134"/>
      </rPr>
      <t>七、社会保障和就业支出</t>
    </r>
  </si>
  <si>
    <r>
      <rPr>
        <sz val="10"/>
        <color theme="1"/>
        <rFont val="Times New Roman"/>
        <charset val="134"/>
      </rPr>
      <t xml:space="preserve">    </t>
    </r>
    <r>
      <rPr>
        <sz val="10"/>
        <color theme="1"/>
        <rFont val="宋体"/>
        <charset val="134"/>
      </rPr>
      <t>印花税</t>
    </r>
  </si>
  <si>
    <r>
      <rPr>
        <sz val="10"/>
        <color indexed="8"/>
        <rFont val="宋体"/>
        <charset val="134"/>
      </rPr>
      <t>八、卫生健康支出</t>
    </r>
  </si>
  <si>
    <r>
      <rPr>
        <sz val="10"/>
        <color indexed="8"/>
        <rFont val="Times New Roman"/>
        <charset val="134"/>
      </rPr>
      <t xml:space="preserve">    </t>
    </r>
    <r>
      <rPr>
        <sz val="10"/>
        <color indexed="8"/>
        <rFont val="宋体"/>
        <charset val="134"/>
      </rPr>
      <t>城镇土地使用税</t>
    </r>
  </si>
  <si>
    <r>
      <rPr>
        <sz val="10"/>
        <color indexed="8"/>
        <rFont val="宋体"/>
        <charset val="134"/>
      </rPr>
      <t>九、节能环保支出</t>
    </r>
  </si>
  <si>
    <r>
      <rPr>
        <sz val="10"/>
        <color theme="1"/>
        <rFont val="Times New Roman"/>
        <charset val="134"/>
      </rPr>
      <t xml:space="preserve">    </t>
    </r>
    <r>
      <rPr>
        <sz val="10"/>
        <color theme="1"/>
        <rFont val="宋体"/>
        <charset val="134"/>
      </rPr>
      <t>土地增值税</t>
    </r>
  </si>
  <si>
    <r>
      <rPr>
        <sz val="10"/>
        <color indexed="8"/>
        <rFont val="宋体"/>
        <charset val="134"/>
      </rPr>
      <t>十、城乡社区支出</t>
    </r>
  </si>
  <si>
    <r>
      <rPr>
        <sz val="10"/>
        <color theme="1"/>
        <rFont val="Times New Roman"/>
        <charset val="134"/>
      </rPr>
      <t xml:space="preserve">    </t>
    </r>
    <r>
      <rPr>
        <sz val="10"/>
        <color theme="1"/>
        <rFont val="宋体"/>
        <charset val="134"/>
      </rPr>
      <t>耕地占用税</t>
    </r>
  </si>
  <si>
    <r>
      <rPr>
        <sz val="10"/>
        <color indexed="8"/>
        <rFont val="宋体"/>
        <charset val="134"/>
      </rPr>
      <t>十一、农林水支出</t>
    </r>
  </si>
  <si>
    <r>
      <rPr>
        <sz val="10"/>
        <color theme="1"/>
        <rFont val="Times New Roman"/>
        <charset val="134"/>
      </rPr>
      <t xml:space="preserve">    </t>
    </r>
    <r>
      <rPr>
        <sz val="10"/>
        <color theme="1"/>
        <rFont val="宋体"/>
        <charset val="134"/>
      </rPr>
      <t>契税</t>
    </r>
  </si>
  <si>
    <r>
      <rPr>
        <sz val="10"/>
        <color indexed="8"/>
        <rFont val="宋体"/>
        <charset val="134"/>
      </rPr>
      <t>十二、交通运输支出</t>
    </r>
  </si>
  <si>
    <r>
      <rPr>
        <sz val="10"/>
        <color theme="1"/>
        <rFont val="Times New Roman"/>
        <charset val="134"/>
      </rPr>
      <t xml:space="preserve">    </t>
    </r>
    <r>
      <rPr>
        <sz val="10"/>
        <color theme="1"/>
        <rFont val="宋体"/>
        <charset val="134"/>
      </rPr>
      <t>环境保护税</t>
    </r>
  </si>
  <si>
    <r>
      <rPr>
        <sz val="10"/>
        <color indexed="8"/>
        <rFont val="宋体"/>
        <charset val="134"/>
      </rPr>
      <t>十三、资源勘探信息等支出</t>
    </r>
  </si>
  <si>
    <r>
      <rPr>
        <sz val="10"/>
        <color theme="1"/>
        <rFont val="Times New Roman"/>
        <charset val="134"/>
      </rPr>
      <t xml:space="preserve">    </t>
    </r>
    <r>
      <rPr>
        <sz val="10"/>
        <color theme="1"/>
        <rFont val="宋体"/>
        <charset val="134"/>
      </rPr>
      <t>其他税收</t>
    </r>
  </si>
  <si>
    <r>
      <rPr>
        <sz val="10"/>
        <color indexed="8"/>
        <rFont val="宋体"/>
        <charset val="134"/>
      </rPr>
      <t>十四、商业服务业等支出</t>
    </r>
  </si>
  <si>
    <r>
      <rPr>
        <sz val="10"/>
        <color theme="1"/>
        <rFont val="宋体"/>
        <charset val="134"/>
      </rPr>
      <t>二、非税收入</t>
    </r>
  </si>
  <si>
    <r>
      <rPr>
        <sz val="10"/>
        <color indexed="8"/>
        <rFont val="宋体"/>
        <charset val="134"/>
      </rPr>
      <t>十五、金融支出</t>
    </r>
  </si>
  <si>
    <r>
      <rPr>
        <sz val="10"/>
        <color theme="1"/>
        <rFont val="Times New Roman"/>
        <charset val="134"/>
      </rPr>
      <t xml:space="preserve">    </t>
    </r>
    <r>
      <rPr>
        <sz val="10"/>
        <color theme="1"/>
        <rFont val="宋体"/>
        <charset val="134"/>
      </rPr>
      <t>专项收入</t>
    </r>
  </si>
  <si>
    <r>
      <rPr>
        <sz val="10"/>
        <color indexed="8"/>
        <rFont val="宋体"/>
        <charset val="134"/>
      </rPr>
      <t>十六、援助其他地区支出</t>
    </r>
  </si>
  <si>
    <r>
      <rPr>
        <sz val="10"/>
        <color theme="1"/>
        <rFont val="Times New Roman"/>
        <charset val="134"/>
      </rPr>
      <t xml:space="preserve">    </t>
    </r>
    <r>
      <rPr>
        <sz val="10"/>
        <color theme="1"/>
        <rFont val="宋体"/>
        <charset val="134"/>
      </rPr>
      <t>行政事业性收费收入</t>
    </r>
  </si>
  <si>
    <r>
      <rPr>
        <sz val="10"/>
        <color indexed="8"/>
        <rFont val="宋体"/>
        <charset val="134"/>
      </rPr>
      <t>十七、自然资源海洋气象等支出</t>
    </r>
  </si>
  <si>
    <r>
      <rPr>
        <sz val="10"/>
        <color theme="1"/>
        <rFont val="Times New Roman"/>
        <charset val="134"/>
      </rPr>
      <t xml:space="preserve">    </t>
    </r>
    <r>
      <rPr>
        <sz val="10"/>
        <color theme="1"/>
        <rFont val="宋体"/>
        <charset val="134"/>
      </rPr>
      <t>罚没收入</t>
    </r>
  </si>
  <si>
    <r>
      <rPr>
        <sz val="10"/>
        <color indexed="8"/>
        <rFont val="宋体"/>
        <charset val="134"/>
      </rPr>
      <t>十八、住房保障支出</t>
    </r>
  </si>
  <si>
    <r>
      <rPr>
        <sz val="10"/>
        <color theme="1"/>
        <rFont val="Times New Roman"/>
        <charset val="134"/>
      </rPr>
      <t xml:space="preserve">    </t>
    </r>
    <r>
      <rPr>
        <sz val="10"/>
        <color theme="1"/>
        <rFont val="宋体"/>
        <charset val="134"/>
      </rPr>
      <t>国有资源</t>
    </r>
    <r>
      <rPr>
        <sz val="10"/>
        <color theme="1"/>
        <rFont val="Times New Roman"/>
        <charset val="134"/>
      </rPr>
      <t>(</t>
    </r>
    <r>
      <rPr>
        <sz val="10"/>
        <color theme="1"/>
        <rFont val="宋体"/>
        <charset val="134"/>
      </rPr>
      <t>资产</t>
    </r>
    <r>
      <rPr>
        <sz val="10"/>
        <color theme="1"/>
        <rFont val="Times New Roman"/>
        <charset val="134"/>
      </rPr>
      <t>)</t>
    </r>
    <r>
      <rPr>
        <sz val="10"/>
        <color theme="1"/>
        <rFont val="宋体"/>
        <charset val="134"/>
      </rPr>
      <t>有偿使用收入</t>
    </r>
  </si>
  <si>
    <t>十九、粮油物资储备支出</t>
  </si>
  <si>
    <r>
      <rPr>
        <sz val="10"/>
        <color theme="1"/>
        <rFont val="Times New Roman"/>
        <charset val="134"/>
      </rPr>
      <t xml:space="preserve">    </t>
    </r>
    <r>
      <rPr>
        <sz val="10"/>
        <color theme="1"/>
        <rFont val="宋体"/>
        <charset val="134"/>
      </rPr>
      <t>政府住房基金收入</t>
    </r>
  </si>
  <si>
    <t>二十、灾害防治及应急管理支出</t>
  </si>
  <si>
    <r>
      <rPr>
        <sz val="10"/>
        <color theme="1"/>
        <rFont val="Times New Roman"/>
        <charset val="134"/>
      </rPr>
      <t xml:space="preserve">    </t>
    </r>
    <r>
      <rPr>
        <sz val="10"/>
        <color theme="1"/>
        <rFont val="宋体"/>
        <charset val="134"/>
      </rPr>
      <t>其他收入</t>
    </r>
  </si>
  <si>
    <t>二十一、预备费</t>
  </si>
  <si>
    <t>二十二、其他支出</t>
  </si>
  <si>
    <t>二十三、债务付息支出</t>
  </si>
  <si>
    <t>二十四、债务发行费支出</t>
  </si>
  <si>
    <r>
      <rPr>
        <sz val="12"/>
        <rFont val="黑体"/>
        <charset val="134"/>
      </rPr>
      <t>转移性收入合计</t>
    </r>
  </si>
  <si>
    <t>—</t>
  </si>
  <si>
    <r>
      <rPr>
        <sz val="12"/>
        <rFont val="黑体"/>
        <charset val="134"/>
      </rPr>
      <t>转移性支出合计</t>
    </r>
  </si>
  <si>
    <r>
      <rPr>
        <sz val="10"/>
        <color indexed="8"/>
        <rFont val="宋体"/>
        <charset val="134"/>
      </rPr>
      <t>一、上级补助收入</t>
    </r>
  </si>
  <si>
    <r>
      <rPr>
        <sz val="10"/>
        <rFont val="宋体"/>
        <charset val="134"/>
      </rPr>
      <t>一、上解上级支出</t>
    </r>
  </si>
  <si>
    <r>
      <rPr>
        <sz val="10"/>
        <color indexed="8"/>
        <rFont val="宋体"/>
        <charset val="134"/>
      </rPr>
      <t>二、动用预算稳定调节基金</t>
    </r>
  </si>
  <si>
    <t>二、地方政府一般债务还本支出</t>
  </si>
  <si>
    <r>
      <rPr>
        <sz val="10"/>
        <color indexed="8"/>
        <rFont val="宋体"/>
        <charset val="134"/>
      </rPr>
      <t>三、调入资金</t>
    </r>
  </si>
  <si>
    <t>三、安排预算稳定调节基金</t>
  </si>
  <si>
    <r>
      <rPr>
        <sz val="10"/>
        <color indexed="8"/>
        <rFont val="宋体"/>
        <charset val="134"/>
      </rPr>
      <t>四、上年结转</t>
    </r>
  </si>
  <si>
    <t>四、结转下年</t>
  </si>
  <si>
    <r>
      <rPr>
        <sz val="10"/>
        <color theme="1"/>
        <rFont val="宋体"/>
        <charset val="134"/>
      </rPr>
      <t>注：</t>
    </r>
    <r>
      <rPr>
        <sz val="10"/>
        <color theme="1"/>
        <rFont val="Times New Roman"/>
        <charset val="134"/>
      </rPr>
      <t>1.</t>
    </r>
    <r>
      <rPr>
        <sz val="10"/>
        <color theme="1"/>
        <rFont val="宋体"/>
        <charset val="134"/>
      </rPr>
      <t>由于四舍五入因素，部分分项加和与总数可能略有差异，下同。</t>
    </r>
    <r>
      <rPr>
        <sz val="10"/>
        <color theme="1"/>
        <rFont val="Times New Roman"/>
        <charset val="134"/>
      </rPr>
      <t xml:space="preserve">  2.</t>
    </r>
    <r>
      <rPr>
        <sz val="10"/>
        <color theme="1"/>
        <rFont val="宋体"/>
        <charset val="134"/>
      </rPr>
      <t>本表直观反映</t>
    </r>
    <r>
      <rPr>
        <sz val="10"/>
        <color theme="1"/>
        <rFont val="Times New Roman"/>
        <charset val="134"/>
      </rPr>
      <t>2020</t>
    </r>
    <r>
      <rPr>
        <sz val="10"/>
        <color theme="1"/>
        <rFont val="宋体"/>
        <charset val="134"/>
      </rPr>
      <t>年一般公共预算收入与支出的平衡关系。</t>
    </r>
    <r>
      <rPr>
        <sz val="10"/>
        <color theme="1"/>
        <rFont val="Times New Roman"/>
        <charset val="134"/>
      </rPr>
      <t xml:space="preserve">  3.</t>
    </r>
    <r>
      <rPr>
        <sz val="10"/>
        <color theme="1"/>
        <rFont val="宋体"/>
        <charset val="134"/>
      </rPr>
      <t>收入总计（本级收入合计</t>
    </r>
    <r>
      <rPr>
        <sz val="10"/>
        <color theme="1"/>
        <rFont val="Times New Roman"/>
        <charset val="134"/>
      </rPr>
      <t>+</t>
    </r>
    <r>
      <rPr>
        <sz val="10"/>
        <color theme="1"/>
        <rFont val="宋体"/>
        <charset val="134"/>
      </rPr>
      <t>转移性收入合计）</t>
    </r>
    <r>
      <rPr>
        <sz val="10"/>
        <color theme="1"/>
        <rFont val="Times New Roman"/>
        <charset val="134"/>
      </rPr>
      <t>=</t>
    </r>
    <r>
      <rPr>
        <sz val="10"/>
        <color theme="1"/>
        <rFont val="宋体"/>
        <charset val="134"/>
      </rPr>
      <t>支出总计（本级支出合计</t>
    </r>
    <r>
      <rPr>
        <sz val="10"/>
        <color theme="1"/>
        <rFont val="Times New Roman"/>
        <charset val="134"/>
      </rPr>
      <t>+</t>
    </r>
    <r>
      <rPr>
        <sz val="10"/>
        <color theme="1"/>
        <rFont val="宋体"/>
        <charset val="134"/>
      </rPr>
      <t>转移性支出合计）。</t>
    </r>
    <r>
      <rPr>
        <sz val="10"/>
        <color theme="1"/>
        <rFont val="Times New Roman"/>
        <charset val="134"/>
      </rPr>
      <t xml:space="preserve">  4.</t>
    </r>
    <r>
      <rPr>
        <sz val="10"/>
        <color theme="1"/>
        <rFont val="宋体"/>
        <charset val="134"/>
      </rPr>
      <t>调整预算数是指根据预算法规定，经市人大常委会审查批准对年初预算进行调整后形成的预算数，下同。</t>
    </r>
    <r>
      <rPr>
        <sz val="10"/>
        <color theme="1"/>
        <rFont val="Times New Roman"/>
        <charset val="134"/>
      </rPr>
      <t xml:space="preserve">  5.</t>
    </r>
    <r>
      <rPr>
        <sz val="10"/>
        <color theme="1"/>
        <rFont val="宋体"/>
        <charset val="134"/>
      </rPr>
      <t>变动预算数是指在调整预算数的基础上，因上级转移支付增加、上年结转资金安排使用等事项但引起预算收支变动后形成的预算数，下同。</t>
    </r>
    <r>
      <rPr>
        <sz val="10"/>
        <color theme="1"/>
        <rFont val="Times New Roman"/>
        <charset val="134"/>
      </rPr>
      <t xml:space="preserve">  6.</t>
    </r>
    <r>
      <rPr>
        <sz val="10"/>
        <color theme="1"/>
        <rFont val="宋体"/>
        <charset val="134"/>
      </rPr>
      <t>其他税收主要是营业税。</t>
    </r>
  </si>
  <si>
    <r>
      <rPr>
        <sz val="14"/>
        <color theme="1"/>
        <rFont val="方正黑体_GBK"/>
        <charset val="134"/>
      </rPr>
      <t>附件</t>
    </r>
    <r>
      <rPr>
        <sz val="14"/>
        <color theme="1"/>
        <rFont val="Times New Roman"/>
        <charset val="134"/>
      </rPr>
      <t>2</t>
    </r>
  </si>
  <si>
    <r>
      <rPr>
        <sz val="18"/>
        <color theme="1"/>
        <rFont val="Times New Roman"/>
        <charset val="134"/>
      </rPr>
      <t>2020</t>
    </r>
    <r>
      <rPr>
        <sz val="18"/>
        <color theme="1"/>
        <rFont val="方正小标宋_GBK"/>
        <charset val="134"/>
      </rPr>
      <t>年两江新区一般公共预算支出执行表</t>
    </r>
  </si>
  <si>
    <r>
      <rPr>
        <sz val="11"/>
        <color theme="1"/>
        <rFont val="宋体"/>
        <charset val="134"/>
      </rPr>
      <t>单位：万元</t>
    </r>
  </si>
  <si>
    <t>支     出</t>
  </si>
  <si>
    <t>执 行 数</t>
  </si>
  <si>
    <r>
      <rPr>
        <sz val="14"/>
        <color theme="1"/>
        <rFont val="黑体"/>
        <charset val="134"/>
      </rPr>
      <t>本级支出合计</t>
    </r>
  </si>
  <si>
    <t>一、一般公共服务支出</t>
  </si>
  <si>
    <t xml:space="preserve">     人大事务</t>
  </si>
  <si>
    <t xml:space="preserve">         其他人大事务支出</t>
  </si>
  <si>
    <t xml:space="preserve">     政协事务</t>
  </si>
  <si>
    <t xml:space="preserve">         其他政协事务支出</t>
  </si>
  <si>
    <t xml:space="preserve">     政府办公厅(室)及相关机构事务</t>
  </si>
  <si>
    <t xml:space="preserve">         行政运行</t>
  </si>
  <si>
    <t xml:space="preserve">         一般行政管理事务</t>
  </si>
  <si>
    <t xml:space="preserve">         信访事务</t>
  </si>
  <si>
    <t xml:space="preserve">         事业运行</t>
  </si>
  <si>
    <t xml:space="preserve">         其他政府办公厅(室)及相关机构事务支出</t>
  </si>
  <si>
    <t xml:space="preserve">     发展与改革事务</t>
  </si>
  <si>
    <t xml:space="preserve">         其他发展与改革事务支出</t>
  </si>
  <si>
    <t xml:space="preserve">     统计信息事务</t>
  </si>
  <si>
    <t xml:space="preserve">         专项普查活动</t>
  </si>
  <si>
    <t xml:space="preserve">         其他统计信息事务支出</t>
  </si>
  <si>
    <t xml:space="preserve">     财政事务</t>
  </si>
  <si>
    <t xml:space="preserve">         信息化建设</t>
  </si>
  <si>
    <t xml:space="preserve">         其他财政事务支出</t>
  </si>
  <si>
    <t xml:space="preserve">     税收事务</t>
  </si>
  <si>
    <t xml:space="preserve">         其他税收事务支出</t>
  </si>
  <si>
    <t xml:space="preserve">     审计事务</t>
  </si>
  <si>
    <t xml:space="preserve">         其他审计事务支出</t>
  </si>
  <si>
    <t xml:space="preserve">     海关事务</t>
  </si>
  <si>
    <t xml:space="preserve">         其他海关事务支出</t>
  </si>
  <si>
    <t xml:space="preserve">     人力资源事务</t>
  </si>
  <si>
    <t xml:space="preserve">         引进人才费用</t>
  </si>
  <si>
    <t xml:space="preserve">     纪检监察事务</t>
  </si>
  <si>
    <t xml:space="preserve">         其他纪检监察事务支出</t>
  </si>
  <si>
    <t xml:space="preserve">     商贸事务</t>
  </si>
  <si>
    <t xml:space="preserve">         招商引资</t>
  </si>
  <si>
    <t xml:space="preserve">     知识产权事务</t>
  </si>
  <si>
    <t xml:space="preserve">         专利审批</t>
  </si>
  <si>
    <t xml:space="preserve">         知识产权宏观管理</t>
  </si>
  <si>
    <t xml:space="preserve">         其他知识产权事务支出</t>
  </si>
  <si>
    <t xml:space="preserve">     民族事务</t>
  </si>
  <si>
    <t xml:space="preserve">         民族工作专项</t>
  </si>
  <si>
    <t xml:space="preserve">     档案事务</t>
  </si>
  <si>
    <t xml:space="preserve">         档案馆</t>
  </si>
  <si>
    <t xml:space="preserve">         其他档案事务支出</t>
  </si>
  <si>
    <t xml:space="preserve">     群众团体事务</t>
  </si>
  <si>
    <t xml:space="preserve">         其他群众团体事务支出</t>
  </si>
  <si>
    <t xml:space="preserve">     党委办公厅(室)及相关机构事务</t>
  </si>
  <si>
    <t xml:space="preserve">         其他党委办公厅(室)及相关机构事务支出</t>
  </si>
  <si>
    <t xml:space="preserve">     组织事务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</si>
  <si>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</si>
  <si>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</si>
  <si>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</si>
  <si>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</si>
  <si>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</si>
  <si>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</si>
  <si>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其他统战事务支出</t>
  </si>
  <si>
    <t xml:space="preserve">     其他共产党事务支出</t>
  </si>
  <si>
    <t xml:space="preserve">         其他共产党事务支出</t>
  </si>
  <si>
    <t xml:space="preserve">     市场监督管理事务</t>
  </si>
  <si>
    <t xml:space="preserve">         市场主体管理</t>
  </si>
  <si>
    <t xml:space="preserve">         药品事务</t>
  </si>
  <si>
    <t xml:space="preserve">         化妆品事务</t>
  </si>
  <si>
    <t xml:space="preserve">         食品安全监管</t>
  </si>
  <si>
    <t xml:space="preserve">         其他市场监督管理事务</t>
  </si>
  <si>
    <t>二、国防支出</t>
  </si>
  <si>
    <t xml:space="preserve">     国防动员</t>
  </si>
  <si>
    <t xml:space="preserve">         兵役征集</t>
  </si>
  <si>
    <t xml:space="preserve">         国防教育</t>
  </si>
  <si>
    <t xml:space="preserve">         民兵</t>
  </si>
  <si>
    <t xml:space="preserve">         其他国防动员支出</t>
  </si>
  <si>
    <t>三、公共安全支出</t>
  </si>
  <si>
    <t xml:space="preserve">     公安</t>
  </si>
  <si>
    <t xml:space="preserve">         执法办案</t>
  </si>
  <si>
    <t xml:space="preserve">         特别业务</t>
  </si>
  <si>
    <t xml:space="preserve">         其他公安支出</t>
  </si>
  <si>
    <t xml:space="preserve">     检察</t>
  </si>
  <si>
    <t xml:space="preserve">         其他检察支出</t>
  </si>
  <si>
    <t xml:space="preserve">     法院</t>
  </si>
  <si>
    <t xml:space="preserve">         其他法院支出</t>
  </si>
  <si>
    <t xml:space="preserve">     司法</t>
  </si>
  <si>
    <t xml:space="preserve">         基层司法业务</t>
  </si>
  <si>
    <t xml:space="preserve">         法律援助</t>
  </si>
  <si>
    <t xml:space="preserve">         社区矫正</t>
  </si>
  <si>
    <t xml:space="preserve">         法制建设</t>
  </si>
  <si>
    <t xml:space="preserve">     其他公共安全支出</t>
  </si>
  <si>
    <t xml:space="preserve">         其他公共安全支出</t>
  </si>
  <si>
    <t>四、教育支出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</si>
  <si>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</si>
  <si>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</si>
  <si>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</si>
  <si>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</si>
  <si>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</si>
  <si>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</si>
  <si>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</si>
  <si>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</si>
  <si>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</si>
  <si>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</si>
  <si>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其他职业教育支出</t>
  </si>
  <si>
    <t xml:space="preserve">     进修及培训</t>
  </si>
  <si>
    <t xml:space="preserve">         教师进修</t>
  </si>
  <si>
    <t xml:space="preserve">         培训支出</t>
  </si>
  <si>
    <t xml:space="preserve">     教育费附加安排的支出</t>
  </si>
  <si>
    <t xml:space="preserve">         城市中小学校舍建设</t>
  </si>
  <si>
    <t xml:space="preserve">         城市中小学教学设施</t>
  </si>
  <si>
    <t>五、科学技术支出</t>
  </si>
  <si>
    <t xml:space="preserve">     应用研究</t>
  </si>
  <si>
    <t xml:space="preserve">         其他应用研究支出</t>
  </si>
  <si>
    <t xml:space="preserve">     技术研究与开发</t>
  </si>
  <si>
    <t xml:space="preserve">         其他技术研究与开发支出</t>
  </si>
  <si>
    <t xml:space="preserve">     科技条件与服务</t>
  </si>
  <si>
    <t xml:space="preserve">         机构运行</t>
  </si>
  <si>
    <t xml:space="preserve">         其他科技条件与服务支出</t>
  </si>
  <si>
    <t xml:space="preserve">     科学技术普及</t>
  </si>
  <si>
    <t xml:space="preserve">         其他科学技术普及支出</t>
  </si>
  <si>
    <t xml:space="preserve">     其他科学技术支出</t>
  </si>
  <si>
    <t xml:space="preserve">         其他科学技术支出</t>
  </si>
  <si>
    <t>六、文化旅游体育与传媒支出</t>
  </si>
  <si>
    <t xml:space="preserve">     文化和旅游</t>
  </si>
  <si>
    <t xml:space="preserve">         群众文化</t>
  </si>
  <si>
    <t xml:space="preserve">         文化和旅游市场管理</t>
  </si>
  <si>
    <t xml:space="preserve">         文化和旅游管理事务</t>
  </si>
  <si>
    <t xml:space="preserve">         其他文化和旅游支出</t>
  </si>
  <si>
    <t xml:space="preserve">     文物</t>
  </si>
  <si>
    <t xml:space="preserve">         文物保护</t>
  </si>
  <si>
    <t xml:space="preserve">         其他文物支出</t>
  </si>
  <si>
    <t xml:space="preserve">     体育</t>
  </si>
  <si>
    <t xml:space="preserve">         体育场馆</t>
  </si>
  <si>
    <t xml:space="preserve">         群众体育</t>
  </si>
  <si>
    <t xml:space="preserve">     其他文化旅游体育与传媒支出</t>
  </si>
  <si>
    <t xml:space="preserve">         其他文化旅游体育与传媒支出</t>
  </si>
  <si>
    <t>七、社会保障和就业支出</t>
  </si>
  <si>
    <t xml:space="preserve">     人力资源和社会保障管理事务</t>
  </si>
  <si>
    <t xml:space="preserve">         综合业务管理</t>
  </si>
  <si>
    <t xml:space="preserve">         劳动保障监察</t>
  </si>
  <si>
    <t xml:space="preserve">         就业管理事务</t>
  </si>
  <si>
    <t xml:space="preserve">         社会保险经办机构</t>
  </si>
  <si>
    <t xml:space="preserve">         劳动关系和维权</t>
  </si>
  <si>
    <t xml:space="preserve">         劳动人事争议调解仲裁</t>
  </si>
  <si>
    <t xml:space="preserve">         其他人力资源和社会保障管理事务支出</t>
  </si>
  <si>
    <t xml:space="preserve">     民政管理事务</t>
  </si>
  <si>
    <t xml:space="preserve">         社会组织管理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</si>
  <si>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</si>
  <si>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</si>
  <si>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</si>
  <si>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</si>
  <si>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</si>
  <si>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</si>
  <si>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</si>
  <si>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其他行政事业单位养老支出</t>
  </si>
  <si>
    <t xml:space="preserve">     就业补助</t>
  </si>
  <si>
    <t xml:space="preserve">         就业创业服务补贴</t>
  </si>
  <si>
    <t xml:space="preserve">         社会保险补贴</t>
  </si>
  <si>
    <t xml:space="preserve">         公益性岗位补贴</t>
  </si>
  <si>
    <t xml:space="preserve">         就业见习补贴</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</si>
  <si>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</si>
  <si>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</si>
  <si>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</si>
  <si>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</si>
  <si>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</si>
  <si>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</si>
  <si>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</si>
  <si>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</si>
  <si>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</si>
  <si>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</si>
  <si>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</si>
  <si>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</si>
  <si>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</si>
  <si>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</si>
  <si>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</si>
  <si>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</si>
  <si>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</si>
  <si>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</si>
  <si>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</si>
  <si>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</si>
  <si>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</si>
  <si>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</si>
  <si>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</si>
  <si>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</si>
  <si>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</si>
  <si>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</si>
  <si>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</si>
  <si>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最低生活保障</t>
  </si>
  <si>
    <t xml:space="preserve">         城市最低生活保障金支出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</si>
  <si>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</si>
  <si>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</si>
  <si>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</si>
  <si>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</si>
  <si>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</si>
  <si>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其他生活救助</t>
  </si>
  <si>
    <t xml:space="preserve">         其他城市生活救助</t>
  </si>
  <si>
    <t xml:space="preserve">     财政对基本养老保险基金的补助</t>
  </si>
  <si>
    <t xml:space="preserve">         财政对城乡居民基本养老保险基金的补助</t>
  </si>
  <si>
    <t xml:space="preserve">     退役军人管理事务</t>
  </si>
  <si>
    <t xml:space="preserve">         拥军优属</t>
  </si>
  <si>
    <t xml:space="preserve">         其他退役军人事务管理支出</t>
  </si>
  <si>
    <t xml:space="preserve">     其他社会保障和就业支出</t>
  </si>
  <si>
    <t xml:space="preserve">         其他社会保障和就业支出</t>
  </si>
  <si>
    <t>八、卫生健康支出</t>
  </si>
  <si>
    <t xml:space="preserve">     卫生健康管理事务</t>
  </si>
  <si>
    <t xml:space="preserve">         其他卫生健康管理事务支出</t>
  </si>
  <si>
    <t xml:space="preserve">     公立医院</t>
  </si>
  <si>
    <t xml:space="preserve">         综合医院</t>
  </si>
  <si>
    <t xml:space="preserve">         其他公立医院支出</t>
  </si>
  <si>
    <t xml:space="preserve">     基层医疗卫生机构</t>
  </si>
  <si>
    <t xml:space="preserve">         城市社区卫生机构</t>
  </si>
  <si>
    <t xml:space="preserve">         其他基层医疗卫生机构支出</t>
  </si>
  <si>
    <t xml:space="preserve">     公共卫生</t>
  </si>
  <si>
    <t xml:space="preserve">         基本公共卫生服务</t>
  </si>
  <si>
    <t xml:space="preserve">         重大公共卫生服务</t>
  </si>
  <si>
    <t xml:space="preserve">         突发公共卫生事件应急处理</t>
  </si>
  <si>
    <t xml:space="preserve">         其他公共卫生支出</t>
  </si>
  <si>
    <t xml:space="preserve">     计划生育事务</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</si>
  <si>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</si>
  <si>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</si>
  <si>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</si>
  <si>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</si>
  <si>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</si>
  <si>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</si>
  <si>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</si>
  <si>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</si>
  <si>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财政对城乡居民基本医疗保险基金的补助</t>
  </si>
  <si>
    <t xml:space="preserve">     医疗救助</t>
  </si>
  <si>
    <t xml:space="preserve">         城乡医疗救助</t>
  </si>
  <si>
    <t xml:space="preserve">     优抚对象医疗</t>
  </si>
  <si>
    <t xml:space="preserve">         优抚对象医疗补助</t>
  </si>
  <si>
    <t xml:space="preserve">     其他卫生健康支出</t>
  </si>
  <si>
    <t xml:space="preserve">         其他卫生健康支出</t>
  </si>
  <si>
    <t>九、节能环保支出</t>
  </si>
  <si>
    <t xml:space="preserve">     环境保护管理事务</t>
  </si>
  <si>
    <t xml:space="preserve">         其他环境保护管理事务支出</t>
  </si>
  <si>
    <t xml:space="preserve">     环境监测与监察</t>
  </si>
  <si>
    <t xml:space="preserve">         其他环境监测与监察支出</t>
  </si>
  <si>
    <t xml:space="preserve">     污染防治</t>
  </si>
  <si>
    <t xml:space="preserve">         大气</t>
  </si>
  <si>
    <t xml:space="preserve">         水体</t>
  </si>
  <si>
    <t xml:space="preserve">         固体废弃物与化学品</t>
  </si>
  <si>
    <t xml:space="preserve">     可再生能源</t>
  </si>
  <si>
    <t xml:space="preserve">         可再生能源</t>
  </si>
  <si>
    <t xml:space="preserve">     其他节能环保支出</t>
  </si>
  <si>
    <t xml:space="preserve">         其他节能环保支出</t>
  </si>
  <si>
    <t>十、城乡社区支出</t>
  </si>
  <si>
    <t xml:space="preserve">     城乡社区管理事务</t>
  </si>
  <si>
    <t xml:space="preserve">         城管执法</t>
  </si>
  <si>
    <t xml:space="preserve">         工程建设管理</t>
  </si>
  <si>
    <t xml:space="preserve">         住宅建设与房地产市场监管</t>
  </si>
  <si>
    <t xml:space="preserve">         其他城乡社区管理事务支出</t>
  </si>
  <si>
    <t xml:space="preserve">     城乡社区公共设施</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</si>
  <si>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</si>
  <si>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</si>
  <si>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</si>
  <si>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</si>
  <si>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</si>
  <si>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</si>
  <si>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</si>
  <si>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十一、农林水支出</t>
  </si>
  <si>
    <t xml:space="preserve">     农业农村</t>
  </si>
  <si>
    <t xml:space="preserve">         病虫害控制</t>
  </si>
  <si>
    <t xml:space="preserve">         执法监管</t>
  </si>
  <si>
    <t xml:space="preserve">     林业和草原</t>
  </si>
  <si>
    <t xml:space="preserve">         森林资源培育</t>
  </si>
  <si>
    <t xml:space="preserve">         森林资源管理</t>
  </si>
  <si>
    <t xml:space="preserve">     水利</t>
  </si>
  <si>
    <t xml:space="preserve">         水利工程运行与维护</t>
  </si>
  <si>
    <t xml:space="preserve">         防汛</t>
  </si>
  <si>
    <t xml:space="preserve">         抗旱</t>
  </si>
  <si>
    <t xml:space="preserve">         江河湖库水系综合整治</t>
  </si>
  <si>
    <t xml:space="preserve">         其他水利支出</t>
  </si>
  <si>
    <t xml:space="preserve">     普惠金融发展支出</t>
  </si>
  <si>
    <t xml:space="preserve">         创业担保贷款贴息</t>
  </si>
  <si>
    <t>十二、交通运输支出</t>
  </si>
  <si>
    <t xml:space="preserve">     公路水路运输</t>
  </si>
  <si>
    <t xml:space="preserve">         交通运输信息化建设</t>
  </si>
  <si>
    <t xml:space="preserve">         公路和运输安全</t>
  </si>
  <si>
    <t xml:space="preserve">         公路运输管理</t>
  </si>
  <si>
    <t xml:space="preserve">         海事管理</t>
  </si>
  <si>
    <t xml:space="preserve">         水路运输管理支出</t>
  </si>
  <si>
    <t xml:space="preserve">         其他公路水路运输支出</t>
  </si>
  <si>
    <t xml:space="preserve">     成品油价格改革对交通运输的补贴</t>
  </si>
  <si>
    <t xml:space="preserve">         成品油价格改革补贴其他支出</t>
  </si>
  <si>
    <t xml:space="preserve">     其他交通运输支出</t>
  </si>
  <si>
    <t xml:space="preserve">         公共交通运营补助</t>
  </si>
  <si>
    <t xml:space="preserve">         其他交通运输支出</t>
  </si>
  <si>
    <t>十三、资源勘探工业信息等支出</t>
  </si>
  <si>
    <t xml:space="preserve">     制造业</t>
  </si>
  <si>
    <t xml:space="preserve">         其他制造业支出</t>
  </si>
  <si>
    <t xml:space="preserve">     支持中小企业发展和管理支出</t>
  </si>
  <si>
    <t xml:space="preserve">         中小企业发展专项</t>
  </si>
  <si>
    <t xml:space="preserve">         其他支持中小企业发展和管理支出</t>
  </si>
  <si>
    <t xml:space="preserve">     其他资源勘探工业信息等支出</t>
  </si>
  <si>
    <t xml:space="preserve">         其他资源勘探工业信息等支出</t>
  </si>
  <si>
    <t>十四、商业服务业等支出</t>
  </si>
  <si>
    <t xml:space="preserve">     商业流通事务</t>
  </si>
  <si>
    <t xml:space="preserve">         其他商业流通事务支出</t>
  </si>
  <si>
    <t xml:space="preserve">     涉外发展服务支出</t>
  </si>
  <si>
    <t xml:space="preserve">         其他涉外发展服务支出</t>
  </si>
  <si>
    <t xml:space="preserve">     其他商业服务业等支出</t>
  </si>
  <si>
    <t xml:space="preserve">         服务业基础设施建设</t>
  </si>
  <si>
    <t xml:space="preserve">         其他商业服务业等支出</t>
  </si>
  <si>
    <t>十五、金融支出</t>
  </si>
  <si>
    <t xml:space="preserve">     金融发展支出</t>
  </si>
  <si>
    <t xml:space="preserve">         利息费用补贴支出</t>
  </si>
  <si>
    <t xml:space="preserve">     其他金融支出</t>
  </si>
  <si>
    <t xml:space="preserve">         其他金融支出</t>
  </si>
  <si>
    <r>
      <rPr>
        <sz val="10"/>
        <rFont val="Times New Roman"/>
        <charset val="134"/>
      </rPr>
      <t xml:space="preserve">         </t>
    </r>
    <r>
      <rPr>
        <sz val="10"/>
        <rFont val="宋体"/>
        <charset val="134"/>
      </rPr>
      <t>重点企业贷款贴息</t>
    </r>
  </si>
  <si>
    <t>十六、援助其他地区支出</t>
  </si>
  <si>
    <t xml:space="preserve">     其他支出</t>
  </si>
  <si>
    <t>十七、自然资源海洋气象等支出</t>
  </si>
  <si>
    <t xml:space="preserve">     自然资源事务</t>
  </si>
  <si>
    <t xml:space="preserve">         其他自然资源事务支出</t>
  </si>
  <si>
    <t>十八、住房保障支出</t>
  </si>
  <si>
    <t xml:space="preserve">     保障性安居工程支出</t>
  </si>
  <si>
    <t xml:space="preserve">         公共租赁住房</t>
  </si>
  <si>
    <t xml:space="preserve">         保障性住房租金补贴</t>
  </si>
  <si>
    <t xml:space="preserve">     住房改革支出</t>
  </si>
  <si>
    <t xml:space="preserve">         住房公积金</t>
  </si>
  <si>
    <r>
      <rPr>
        <sz val="10"/>
        <rFont val="Times New Roman"/>
        <charset val="134"/>
      </rPr>
      <t xml:space="preserve">         </t>
    </r>
    <r>
      <rPr>
        <sz val="10"/>
        <rFont val="宋体"/>
        <charset val="134"/>
      </rPr>
      <t>购房补贴</t>
    </r>
  </si>
  <si>
    <r>
      <rPr>
        <sz val="10"/>
        <rFont val="宋体"/>
        <charset val="134"/>
      </rPr>
      <t>十九、粮油物资储备支出</t>
    </r>
  </si>
  <si>
    <r>
      <rPr>
        <sz val="10"/>
        <rFont val="Times New Roman"/>
        <charset val="134"/>
      </rPr>
      <t xml:space="preserve">     </t>
    </r>
    <r>
      <rPr>
        <sz val="10"/>
        <rFont val="宋体"/>
        <charset val="134"/>
      </rPr>
      <t>重要商品储备</t>
    </r>
  </si>
  <si>
    <r>
      <rPr>
        <sz val="10"/>
        <rFont val="Times New Roman"/>
        <charset val="134"/>
      </rPr>
      <t xml:space="preserve">         </t>
    </r>
    <r>
      <rPr>
        <sz val="10"/>
        <rFont val="宋体"/>
        <charset val="134"/>
      </rPr>
      <t>其他重要商品储备支出</t>
    </r>
  </si>
  <si>
    <r>
      <rPr>
        <sz val="10"/>
        <rFont val="宋体"/>
        <charset val="134"/>
      </rPr>
      <t>二十、灾害防治及应急管理支出</t>
    </r>
  </si>
  <si>
    <r>
      <rPr>
        <sz val="10"/>
        <rFont val="Times New Roman"/>
        <charset val="134"/>
      </rPr>
      <t xml:space="preserve">     </t>
    </r>
    <r>
      <rPr>
        <sz val="10"/>
        <rFont val="宋体"/>
        <charset val="134"/>
      </rPr>
      <t>应急管理事务</t>
    </r>
  </si>
  <si>
    <r>
      <rPr>
        <sz val="10"/>
        <rFont val="Times New Roman"/>
        <charset val="134"/>
      </rPr>
      <t xml:space="preserve">         </t>
    </r>
    <r>
      <rPr>
        <sz val="10"/>
        <rFont val="宋体"/>
        <charset val="134"/>
      </rPr>
      <t>行政运行</t>
    </r>
  </si>
  <si>
    <r>
      <rPr>
        <sz val="10"/>
        <rFont val="Times New Roman"/>
        <charset val="134"/>
      </rPr>
      <t xml:space="preserve">         </t>
    </r>
    <r>
      <rPr>
        <sz val="10"/>
        <rFont val="宋体"/>
        <charset val="134"/>
      </rPr>
      <t>安全监管</t>
    </r>
  </si>
  <si>
    <r>
      <rPr>
        <sz val="10"/>
        <rFont val="Times New Roman"/>
        <charset val="134"/>
      </rPr>
      <t xml:space="preserve">     </t>
    </r>
    <r>
      <rPr>
        <sz val="10"/>
        <rFont val="宋体"/>
        <charset val="134"/>
      </rPr>
      <t>消防事务</t>
    </r>
  </si>
  <si>
    <r>
      <rPr>
        <sz val="10"/>
        <rFont val="Times New Roman"/>
        <charset val="134"/>
      </rPr>
      <t xml:space="preserve">         </t>
    </r>
    <r>
      <rPr>
        <sz val="10"/>
        <rFont val="宋体"/>
        <charset val="134"/>
      </rPr>
      <t>其他消防事务支出</t>
    </r>
  </si>
  <si>
    <r>
      <rPr>
        <sz val="10"/>
        <rFont val="Times New Roman"/>
        <charset val="134"/>
      </rPr>
      <t xml:space="preserve">     </t>
    </r>
    <r>
      <rPr>
        <sz val="10"/>
        <rFont val="宋体"/>
        <charset val="134"/>
      </rPr>
      <t>自然灾害防治</t>
    </r>
  </si>
  <si>
    <r>
      <rPr>
        <sz val="10"/>
        <rFont val="Times New Roman"/>
        <charset val="134"/>
      </rPr>
      <t xml:space="preserve">         </t>
    </r>
    <r>
      <rPr>
        <sz val="10"/>
        <rFont val="宋体"/>
        <charset val="134"/>
      </rPr>
      <t>其他自然灾害防治支出</t>
    </r>
  </si>
  <si>
    <r>
      <rPr>
        <sz val="10"/>
        <rFont val="Times New Roman"/>
        <charset val="134"/>
      </rPr>
      <t xml:space="preserve">     </t>
    </r>
    <r>
      <rPr>
        <sz val="10"/>
        <rFont val="宋体"/>
        <charset val="134"/>
      </rPr>
      <t>自然灾害救灾及恢复重建支出</t>
    </r>
  </si>
  <si>
    <r>
      <rPr>
        <sz val="10"/>
        <rFont val="Times New Roman"/>
        <charset val="134"/>
      </rPr>
      <t xml:space="preserve">         </t>
    </r>
    <r>
      <rPr>
        <sz val="10"/>
        <rFont val="宋体"/>
        <charset val="134"/>
      </rPr>
      <t>地方自然灾害生活补助</t>
    </r>
  </si>
  <si>
    <r>
      <rPr>
        <sz val="10"/>
        <rFont val="宋体"/>
        <charset val="134"/>
      </rPr>
      <t>二十一、其他支出</t>
    </r>
  </si>
  <si>
    <r>
      <rPr>
        <sz val="10"/>
        <rFont val="Times New Roman"/>
        <charset val="134"/>
      </rPr>
      <t xml:space="preserve">     </t>
    </r>
    <r>
      <rPr>
        <sz val="10"/>
        <rFont val="宋体"/>
        <charset val="134"/>
      </rPr>
      <t>其他支出</t>
    </r>
  </si>
  <si>
    <r>
      <rPr>
        <sz val="10"/>
        <rFont val="Times New Roman"/>
        <charset val="134"/>
      </rPr>
      <t xml:space="preserve">         </t>
    </r>
    <r>
      <rPr>
        <sz val="10"/>
        <rFont val="宋体"/>
        <charset val="134"/>
      </rPr>
      <t>其他支出</t>
    </r>
  </si>
  <si>
    <r>
      <rPr>
        <sz val="10"/>
        <rFont val="宋体"/>
        <charset val="134"/>
      </rPr>
      <t>二十二、债务付息支出</t>
    </r>
  </si>
  <si>
    <r>
      <rPr>
        <sz val="10"/>
        <rFont val="Times New Roman"/>
        <charset val="134"/>
      </rPr>
      <t xml:space="preserve">     </t>
    </r>
    <r>
      <rPr>
        <sz val="10"/>
        <rFont val="宋体"/>
        <charset val="134"/>
      </rPr>
      <t>地方政府一般债务付息支出</t>
    </r>
  </si>
  <si>
    <r>
      <rPr>
        <sz val="10"/>
        <rFont val="Times New Roman"/>
        <charset val="134"/>
      </rPr>
      <t xml:space="preserve">         </t>
    </r>
    <r>
      <rPr>
        <sz val="10"/>
        <rFont val="宋体"/>
        <charset val="134"/>
      </rPr>
      <t>地方政府一般债券付息支出</t>
    </r>
  </si>
  <si>
    <r>
      <rPr>
        <sz val="10"/>
        <rFont val="宋体"/>
        <charset val="134"/>
      </rPr>
      <t>二十三、债务发行费用支出</t>
    </r>
  </si>
  <si>
    <r>
      <rPr>
        <sz val="10"/>
        <rFont val="Times New Roman"/>
        <charset val="134"/>
      </rPr>
      <t xml:space="preserve">     </t>
    </r>
    <r>
      <rPr>
        <sz val="10"/>
        <rFont val="宋体"/>
        <charset val="134"/>
      </rPr>
      <t>地方政府一般债务发行费用支出</t>
    </r>
  </si>
  <si>
    <t>附件3</t>
  </si>
  <si>
    <t xml:space="preserve">2020年两江新区一般公共预算转移支付收支执行表 </t>
  </si>
  <si>
    <t>单位：万元</t>
  </si>
  <si>
    <t>收        入</t>
  </si>
  <si>
    <t>执行数</t>
  </si>
  <si>
    <t>支        出</t>
  </si>
  <si>
    <t>转移性收入合计</t>
  </si>
  <si>
    <t>转移性支出合计</t>
  </si>
  <si>
    <t>一、上级补助收入</t>
  </si>
  <si>
    <t>一、上解上级支出</t>
  </si>
  <si>
    <t>（一）返还性收入</t>
  </si>
  <si>
    <t>（一）体制上解</t>
  </si>
  <si>
    <t>（二）一般性转移支付收入</t>
  </si>
  <si>
    <t>（二）专项上解</t>
  </si>
  <si>
    <t xml:space="preserve">       体制补助收入</t>
  </si>
  <si>
    <t xml:space="preserve">       均衡性转移支付收入</t>
  </si>
  <si>
    <t xml:space="preserve">       县级基本财力保障机制奖补资金收入</t>
  </si>
  <si>
    <t xml:space="preserve">       结算补助收入</t>
  </si>
  <si>
    <t xml:space="preserve">       公共安全共同财政事权转移支付收入</t>
  </si>
  <si>
    <t xml:space="preserve">       教育共同财政事权转移支付收入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</si>
  <si>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</si>
  <si>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</si>
  <si>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</si>
  <si>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农林水共同财政事权转移支付收入  </t>
  </si>
  <si>
    <t xml:space="preserve">       住房保障共同财政事权转移支付收入  </t>
  </si>
  <si>
    <t xml:space="preserve">       其他一般性转移支付收入</t>
  </si>
  <si>
    <t>（三）专项转移支付收入</t>
  </si>
  <si>
    <t xml:space="preserve">       一般公共服务</t>
  </si>
  <si>
    <t xml:space="preserve">       国防</t>
  </si>
  <si>
    <t xml:space="preserve">       教育</t>
  </si>
  <si>
    <t xml:space="preserve">       科学技术</t>
  </si>
  <si>
    <t xml:space="preserve">       文化旅游体育与传媒</t>
  </si>
  <si>
    <t xml:space="preserve">       社会保障和就业</t>
  </si>
  <si>
    <t xml:space="preserve">       医疗卫生与计划生育</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</si>
  <si>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</si>
  <si>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</si>
  <si>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</si>
  <si>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</si>
  <si>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</si>
  <si>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</si>
  <si>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</si>
  <si>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国土海洋气象等</t>
  </si>
  <si>
    <t xml:space="preserve">       住房保障</t>
  </si>
  <si>
    <t xml:space="preserve">       灾害防治及应急管理</t>
  </si>
  <si>
    <t>二、动用预算稳定调节基金</t>
  </si>
  <si>
    <t>三、调入资金</t>
  </si>
  <si>
    <t>四、上年结转</t>
  </si>
  <si>
    <t xml:space="preserve">注：本表详细反映2020年一般公共预算转移支付收入和转移支付支出情况。   </t>
  </si>
  <si>
    <t>附件4</t>
  </si>
  <si>
    <t>2020年两江新区政府性基金预算收支执行表</t>
  </si>
  <si>
    <t xml:space="preserve"> </t>
  </si>
  <si>
    <t>收      入</t>
  </si>
  <si>
    <t>预算数</t>
  </si>
  <si>
    <t>预算
调整数</t>
  </si>
  <si>
    <t>调整
预算数</t>
  </si>
  <si>
    <t>变动
预算数</t>
  </si>
  <si>
    <t>上年决算数</t>
  </si>
  <si>
    <t>执行数
为调整
预算%</t>
  </si>
  <si>
    <t>执行数
为变动
预算%</t>
  </si>
  <si>
    <t>执行数比
上年决算
数增长%</t>
  </si>
  <si>
    <t>支      出</t>
  </si>
  <si>
    <t>总  计</t>
  </si>
  <si>
    <t>本级收入合计</t>
  </si>
  <si>
    <t>本级支出合计</t>
  </si>
  <si>
    <t>一、国有土地使用权出让收入</t>
  </si>
  <si>
    <t>一、文化旅游体育与传媒支出</t>
  </si>
  <si>
    <t>二、城市基础设施配套费收入</t>
  </si>
  <si>
    <t>二、城乡社区支出</t>
  </si>
  <si>
    <t>三、农林水支出</t>
  </si>
  <si>
    <t>四、其他支出</t>
  </si>
  <si>
    <t>五、债务付息支出</t>
  </si>
  <si>
    <t>六、债务发行费用支出</t>
  </si>
  <si>
    <t>七、抗疫特别国债安排的支出</t>
  </si>
  <si>
    <t>债务还本支出</t>
  </si>
  <si>
    <t>二、抗疫特别国债转移支付收入</t>
  </si>
  <si>
    <t>二、调出资金</t>
  </si>
  <si>
    <t>三、地方政府专项债务转贷收入 (新增）</t>
  </si>
  <si>
    <t>三、结转下年</t>
  </si>
  <si>
    <t>注：1.本表直观反映2020年政府性基金预算收入与支出的平衡关系。
    2.收入总计（本级收入合计+转移性收入合计）=支出总计（本级支出合计+转移性支出合计）。</t>
  </si>
  <si>
    <t>附件5</t>
  </si>
  <si>
    <t>2020年两江新区政府性基金预算支出执行表</t>
  </si>
  <si>
    <t>一、城乡社区支出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</si>
  <si>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</si>
  <si>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</si>
  <si>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</si>
  <si>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</si>
  <si>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其他国有土地使用权出让收入安排的支出</t>
  </si>
  <si>
    <t xml:space="preserve">  城市基础设施配套费安排的支出</t>
  </si>
  <si>
    <t xml:space="preserve">    城市公共设施</t>
  </si>
  <si>
    <t xml:space="preserve">    城市环境卫生</t>
  </si>
  <si>
    <t>二、农林水支出</t>
  </si>
  <si>
    <t xml:space="preserve">  国家重大水利工程建设基金安排的支出</t>
  </si>
  <si>
    <t xml:space="preserve">    三峡工程后续工作</t>
  </si>
  <si>
    <t>三、其他支出</t>
  </si>
  <si>
    <t xml:space="preserve">  其他政府性基金及对应专项债务收入安排的支出</t>
  </si>
  <si>
    <t xml:space="preserve">    其他地方自行试点项目收益专项债券收入安排的支出</t>
  </si>
  <si>
    <t xml:space="preserve">  彩票发行销售机构业务费安排的支出</t>
  </si>
  <si>
    <t xml:space="preserve">    彩票市场调控资金支出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</si>
  <si>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</si>
  <si>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</si>
  <si>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</si>
  <si>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</si>
  <si>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</si>
  <si>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用于城乡医疗救助的彩票公益金支出</t>
  </si>
  <si>
    <t xml:space="preserve">    用于其他社会公益事业的彩票公益金支出</t>
  </si>
  <si>
    <t>四、债务付息支出</t>
  </si>
  <si>
    <t xml:space="preserve">  地方政府专项债务付息支出</t>
  </si>
  <si>
    <t xml:space="preserve">    国有土地使用权出让金债务付息支出</t>
  </si>
  <si>
    <t xml:space="preserve">    土地储备专项债券付息支出</t>
  </si>
  <si>
    <t xml:space="preserve">    其他地方自行试点项目收益专项债券付息支出</t>
  </si>
  <si>
    <t>五、债务发行费用支出</t>
  </si>
  <si>
    <t xml:space="preserve">  地方政府专项债务发行费用支出</t>
  </si>
  <si>
    <t xml:space="preserve">    国有土地使用权出让金债务发行费用支出</t>
  </si>
  <si>
    <t xml:space="preserve">    土地储备专项债券发行费用支出</t>
  </si>
  <si>
    <t>六、抗疫特别国债安排的支出</t>
  </si>
  <si>
    <t xml:space="preserve">  基础设施建设</t>
  </si>
  <si>
    <t xml:space="preserve">    其他基础设施建设</t>
  </si>
  <si>
    <t>注：本表详细反映2020年政府性基金预算本级支出情况，按《预算法》要求细化到功能分类项级科目。</t>
  </si>
  <si>
    <t>附件6</t>
  </si>
  <si>
    <t xml:space="preserve">2020年两江新区政府性基金预算转移支付收支执行表 </t>
  </si>
  <si>
    <t>收       入</t>
  </si>
  <si>
    <t xml:space="preserve">    城乡社区</t>
  </si>
  <si>
    <t xml:space="preserve">    农林水</t>
  </si>
  <si>
    <t xml:space="preserve">    其他收入</t>
  </si>
  <si>
    <t xml:space="preserve">注：本表详细反映2020年政府性基金预算转移支付收入和转移支付支出情况。   </t>
  </si>
  <si>
    <t>附件7</t>
  </si>
  <si>
    <t>2020年两江新区国有资本经营预算收支执行表</t>
  </si>
  <si>
    <t>一、利润收入</t>
  </si>
  <si>
    <t>一、解决历史遗留问题及改革成本支出</t>
  </si>
  <si>
    <t xml:space="preserve">      国有企业退休人员社会化管理补助支出</t>
  </si>
  <si>
    <t xml:space="preserve">      其他历史遗留问题及改革成本支出</t>
  </si>
  <si>
    <t>二、国有企业资本金注入</t>
  </si>
  <si>
    <t xml:space="preserve">      其他国有企业资本金注入</t>
  </si>
  <si>
    <t>一、调出资金</t>
  </si>
  <si>
    <t>二、结转下年</t>
  </si>
  <si>
    <t xml:space="preserve">注：1.本表直观反映2020年国有资本经营预算收入与支出的平衡关系。
    2.收入总计（本级收入合计+转移性收入合计）=支出总计（本级支出合计+转移性支出合计）。
   </t>
  </si>
  <si>
    <t>附件8</t>
  </si>
  <si>
    <t>2021年重庆两江新区社会保险基金预算收入表</t>
  </si>
  <si>
    <t>单位：元</t>
  </si>
  <si>
    <t>项目</t>
  </si>
  <si>
    <t>社会保险基金预算收入</t>
  </si>
  <si>
    <t>利润收入</t>
  </si>
  <si>
    <t>一、企业职工基本养老保险基金收入</t>
  </si>
  <si>
    <t>二、失业保险基金收入</t>
  </si>
  <si>
    <t>三、职工基本医疗保险基金收入</t>
  </si>
  <si>
    <t>四、工伤保险基金收入</t>
  </si>
  <si>
    <t>五、生育保险基金收入</t>
  </si>
  <si>
    <t>六、城乡居民基本养老保险基金收入</t>
  </si>
  <si>
    <t>七、机关事业单位基本养老保险基金收入</t>
  </si>
  <si>
    <t>八、城乡居民基本医疗保险基金收入</t>
  </si>
  <si>
    <t>九、其他社会保险基金收入</t>
  </si>
  <si>
    <t>收入合计</t>
  </si>
  <si>
    <t>国有资本经营预算地震灾后恢复重建补助收入</t>
  </si>
  <si>
    <t>二、上年结转</t>
  </si>
  <si>
    <t>收  入  总  计</t>
  </si>
  <si>
    <t>收入总计</t>
  </si>
  <si>
    <t>说明：此表无数据。</t>
  </si>
  <si>
    <t>附件9</t>
  </si>
  <si>
    <t>2021年重庆两江新区社会保险基金预算支出表</t>
  </si>
  <si>
    <t>企业职工基本养老保险基金支出</t>
  </si>
  <si>
    <t>基本养老金</t>
  </si>
  <si>
    <t>医疗补助金</t>
  </si>
  <si>
    <t>丧葬抚恤补助</t>
  </si>
  <si>
    <t>其他企业职工基本养老保险基金支出</t>
  </si>
  <si>
    <t>失业保险基金支出</t>
  </si>
  <si>
    <t>失业保险金</t>
  </si>
  <si>
    <t>医疗保险费</t>
  </si>
  <si>
    <t>职业培训和职业介绍补助</t>
  </si>
  <si>
    <t>技能提升补贴支出</t>
  </si>
  <si>
    <t>其他失业保险基金支出</t>
  </si>
  <si>
    <t>职工基本医疗保险基金支出</t>
  </si>
  <si>
    <t>职工基本医疗保险统筹基金</t>
  </si>
  <si>
    <t>职工基本医疗保险个人账户基金</t>
  </si>
  <si>
    <t>其他职工基本医疗保险基金支出</t>
  </si>
  <si>
    <t>工伤保险基金支出</t>
  </si>
  <si>
    <t>工伤保险待遇</t>
  </si>
  <si>
    <t>劳动能力鉴定支出</t>
  </si>
  <si>
    <t>工伤预防费用支出</t>
  </si>
  <si>
    <t>其他工伤保险基金支出</t>
  </si>
  <si>
    <t>生育保险基金支出</t>
  </si>
  <si>
    <t>生育医疗费用支出</t>
  </si>
  <si>
    <t>生育津贴支出</t>
  </si>
  <si>
    <t>其他生育保险基金支出</t>
  </si>
  <si>
    <t>城乡居民基本养老保险基金支出</t>
  </si>
  <si>
    <t>基础养老金支出</t>
  </si>
  <si>
    <t>个人账户养老金支出</t>
  </si>
  <si>
    <t>其他城乡居民基本养老保险基金支出</t>
  </si>
  <si>
    <t>机关事业单位基本养老保险基金支出</t>
  </si>
  <si>
    <t>基本养老金支出</t>
  </si>
  <si>
    <t>其他机关事业单位基本养老保险基金支出</t>
  </si>
  <si>
    <t>城乡居民基本医疗保险基金支出</t>
  </si>
  <si>
    <t>城乡居民基本医疗保险基金医疗待遇支出</t>
  </si>
  <si>
    <t>大病医疗保险支出</t>
  </si>
  <si>
    <t>其他城乡居民基本医疗保险基金支出</t>
  </si>
  <si>
    <t>其他社会保险基金支出</t>
  </si>
  <si>
    <t>支出合计</t>
  </si>
  <si>
    <t>一、年终结余</t>
  </si>
  <si>
    <t>二、社会保险基金上解下拨支出</t>
  </si>
  <si>
    <t>支出总计</t>
  </si>
  <si>
    <t>附件10</t>
  </si>
  <si>
    <t>2021年重庆两江新区社会保险基金收支决算表</t>
  </si>
  <si>
    <t>决算数</t>
  </si>
  <si>
    <r>
      <rPr>
        <sz val="12"/>
        <rFont val="黑体"/>
        <charset val="134"/>
      </rPr>
      <t>同比增长</t>
    </r>
    <r>
      <rPr>
        <sz val="12"/>
        <rFont val="Times New Roman"/>
        <charset val="134"/>
      </rPr>
      <t>%</t>
    </r>
  </si>
  <si>
    <t>社会保险基金预算支出</t>
  </si>
  <si>
    <t>转移性支出小计</t>
  </si>
  <si>
    <t>转移性收入小计</t>
  </si>
  <si>
    <t>上解上级支出</t>
  </si>
  <si>
    <t>上级补助收入</t>
  </si>
  <si>
    <t>专项上解支出</t>
  </si>
  <si>
    <t xml:space="preserve">    专项转移支付收入</t>
  </si>
  <si>
    <t>调出资金</t>
  </si>
  <si>
    <t>上年结转收入</t>
  </si>
  <si>
    <t>年终结余</t>
  </si>
  <si>
    <t>附件11</t>
  </si>
  <si>
    <t>2020年两江新区地方政府债务限额及余额情况表</t>
  </si>
  <si>
    <t>2020年地方政府债务限额</t>
  </si>
  <si>
    <t>2020年地方政府债务余额</t>
  </si>
  <si>
    <t>小计</t>
  </si>
  <si>
    <t>一般债务</t>
  </si>
  <si>
    <t>专项债务</t>
  </si>
  <si>
    <t>附件12</t>
  </si>
  <si>
    <t>2020年两江新区地方政府债券发行及还本付息情况表</t>
  </si>
  <si>
    <t>合计</t>
  </si>
  <si>
    <t>一般债券</t>
  </si>
  <si>
    <t>专项债券</t>
  </si>
  <si>
    <t>2019年末政府债券余额情况</t>
  </si>
  <si>
    <t>2020年末政府债券限额情况</t>
  </si>
  <si>
    <t>2020年政府债券发行情况</t>
  </si>
  <si>
    <t xml:space="preserve">    其中：再融资债券</t>
  </si>
  <si>
    <t xml:space="preserve">               新增债券</t>
  </si>
  <si>
    <r>
      <rPr>
        <sz val="12"/>
        <rFont val="方正仿宋_GBK"/>
        <charset val="134"/>
      </rPr>
      <t>2020</t>
    </r>
    <r>
      <rPr>
        <sz val="12"/>
        <color theme="1"/>
        <rFont val="方正仿宋_GBK"/>
        <charset val="134"/>
      </rPr>
      <t>年政府债券还本情况</t>
    </r>
  </si>
  <si>
    <t xml:space="preserve">    其中：再融资</t>
  </si>
  <si>
    <t xml:space="preserve">               财政预算安排</t>
  </si>
  <si>
    <t>2020年政府债券付息情况</t>
  </si>
  <si>
    <t>2020年末政府债券余额情况</t>
  </si>
  <si>
    <t>附件：13</t>
  </si>
  <si>
    <t>2020年两江新区地方政府债券使用情况表</t>
  </si>
  <si>
    <t>单位：亿元</t>
  </si>
  <si>
    <t>项目名称</t>
  </si>
  <si>
    <t>项目编号</t>
  </si>
  <si>
    <t>项目领域</t>
  </si>
  <si>
    <t>项目主管部门</t>
  </si>
  <si>
    <t>项目实施单位</t>
  </si>
  <si>
    <t>债券性质</t>
  </si>
  <si>
    <t>债券规模</t>
  </si>
  <si>
    <t>发行时间（年/月）</t>
  </si>
  <si>
    <t>两江新区龙兴工业园城市品质提升配套基础设施工程</t>
  </si>
  <si>
    <t>P20500199-0023</t>
  </si>
  <si>
    <t>重庆两江新区开发投资集团有限公司</t>
  </si>
  <si>
    <t>重庆两江新区龙兴工业园建设投资有限公司</t>
  </si>
  <si>
    <t>其他自平衡专项债券</t>
  </si>
  <si>
    <t>两江新区龙兴工业园区升级配套基础设施工程</t>
  </si>
  <si>
    <t>P19500199-0010</t>
  </si>
  <si>
    <t>两江国际汽车城基础设施改造提升工程</t>
  </si>
  <si>
    <t>P19500199-0023</t>
  </si>
  <si>
    <t>重庆两江新区鱼复工业园建设投资有限公司</t>
  </si>
  <si>
    <t>两江新区龙兴古镇提档升级配套基础设施工程</t>
  </si>
  <si>
    <t>P19500199-0011</t>
  </si>
  <si>
    <t>两江新区龙兴工业园生态智慧城市配套基础设施工程</t>
  </si>
  <si>
    <t>P19500199-0012</t>
  </si>
  <si>
    <t>中国科学院大学研发科创中心及配套基础设施工程</t>
  </si>
  <si>
    <t>P19500199-0020</t>
  </si>
  <si>
    <t>重庆两江新区水土高新技术产业园建设投资有限公司</t>
  </si>
  <si>
    <t>重庆两江足球赛事中心及周边配套基础设施提升工程</t>
  </si>
  <si>
    <t>P19500199-0013</t>
  </si>
  <si>
    <t>西北工业大学重庆科创中心及基础配套设施建设工程</t>
  </si>
  <si>
    <t>P19500199-0016</t>
  </si>
  <si>
    <t>重庆两江协同创新区建设投资发展有限公司</t>
  </si>
  <si>
    <t>两江新区协同创新区生态环境综合整治工程</t>
  </si>
  <si>
    <t>P19500199-0014</t>
  </si>
  <si>
    <t>北京理工大学重庆创新中心及基础配套设施建设工程</t>
  </si>
  <si>
    <t>P19500199-0015</t>
  </si>
  <si>
    <t>重庆两路寸滩保税港区智慧贸易服务基础设施工程</t>
  </si>
  <si>
    <t>P19500199-0029</t>
  </si>
  <si>
    <t>重庆保税港区开发管理集团有限公司</t>
  </si>
  <si>
    <t>重庆两路寸滩保税港区Q分区基础设施工程</t>
  </si>
  <si>
    <t>P19500199-0027</t>
  </si>
  <si>
    <t>注：本表反映上一年度两江新区新增地方政府债券资金使用情况。</t>
  </si>
  <si>
    <t>附件14：</t>
  </si>
  <si>
    <t>2020年重庆两江新区地方政府债务相关情况表</t>
  </si>
  <si>
    <t>额度</t>
  </si>
  <si>
    <t>一、2019年末地方政府债务余额</t>
  </si>
  <si>
    <t xml:space="preserve">  其中：一般债务</t>
  </si>
  <si>
    <t xml:space="preserve">        专项债务</t>
  </si>
  <si>
    <t>二、2019年地方政府债务限额</t>
  </si>
  <si>
    <t>三、2020年地方政府债务发行决算数</t>
  </si>
  <si>
    <t xml:space="preserve">     新增一般债券发行额</t>
  </si>
  <si>
    <t xml:space="preserve">     再融资一般债券发行额</t>
  </si>
  <si>
    <t xml:space="preserve">     新增专项债券发行额</t>
  </si>
  <si>
    <t xml:space="preserve">     再融资专项债券发行额</t>
  </si>
  <si>
    <t>四、2020年地方政府债务还本支出决算数</t>
  </si>
  <si>
    <t xml:space="preserve">     一般债务还本支出</t>
  </si>
  <si>
    <t xml:space="preserve">     专项债务还本支出</t>
  </si>
  <si>
    <t>五、2020年地方政府债务付息支出决算数</t>
  </si>
  <si>
    <t xml:space="preserve">     一般债务付息支出</t>
  </si>
  <si>
    <t xml:space="preserve">     专项债务付息支出</t>
  </si>
  <si>
    <t>六、2020年末地方政府债务余额决算数</t>
  </si>
  <si>
    <t>七、2020年地方政府债务限额</t>
  </si>
  <si>
    <t>注：本表反映上两年度两江新区政府债务限额及余额决算数，上一年度两江新区政府债务发行额、还本支出、付息支出、限额及余额决算数。</t>
  </si>
  <si>
    <t>附件15</t>
  </si>
  <si>
    <t>2020年两江新区重大政府投资计划和重点投资项目表</t>
  </si>
  <si>
    <t>序号</t>
  </si>
  <si>
    <t>总投资</t>
  </si>
  <si>
    <t>建设规模及内容</t>
  </si>
  <si>
    <t>计划开工年份</t>
  </si>
  <si>
    <t>计划完工年份</t>
  </si>
  <si>
    <t>2020年计划投资</t>
  </si>
  <si>
    <t>重大政府投资计划（是/否）</t>
  </si>
  <si>
    <t>2020年工作目标</t>
  </si>
  <si>
    <t>牵头单位</t>
  </si>
  <si>
    <t>资金来源</t>
  </si>
  <si>
    <t>市级重点建设项目</t>
  </si>
  <si>
    <t>2020年财政拨款</t>
  </si>
  <si>
    <t>郭鱼路一期工程</t>
  </si>
  <si>
    <r>
      <rPr>
        <sz val="9"/>
        <rFont val="SimSun"/>
        <charset val="134"/>
      </rPr>
      <t>道路南起于疏港大道二期，北止于一横线，道路全长约</t>
    </r>
    <r>
      <rPr>
        <sz val="9"/>
        <rFont val="Times New Roman"/>
        <charset val="134"/>
      </rPr>
      <t>3540</t>
    </r>
    <r>
      <rPr>
        <sz val="9"/>
        <rFont val="SimSun"/>
        <charset val="134"/>
      </rPr>
      <t>米，标准路幅宽</t>
    </r>
    <r>
      <rPr>
        <sz val="9"/>
        <rFont val="Times New Roman"/>
        <charset val="134"/>
      </rPr>
      <t>35</t>
    </r>
    <r>
      <rPr>
        <sz val="9"/>
        <rFont val="SimSun"/>
        <charset val="134"/>
      </rPr>
      <t>米，城市主干道，占地约</t>
    </r>
    <r>
      <rPr>
        <sz val="9"/>
        <rFont val="Times New Roman"/>
        <charset val="134"/>
      </rPr>
      <t>608</t>
    </r>
    <r>
      <rPr>
        <sz val="9"/>
        <rFont val="SimSun"/>
        <charset val="134"/>
      </rPr>
      <t>亩。
建设内容包括：道路、排水、照明、交通、绿化、边坡工程等，包含桥梁</t>
    </r>
    <r>
      <rPr>
        <sz val="9"/>
        <rFont val="Times New Roman"/>
        <charset val="134"/>
      </rPr>
      <t>2</t>
    </r>
    <r>
      <rPr>
        <sz val="9"/>
        <rFont val="SimSun"/>
        <charset val="134"/>
      </rPr>
      <t xml:space="preserve">座。
该道路主要为鱼复园区南北向骨架路网，为华青、国和、美捷等企业服务。
</t>
    </r>
    <r>
      <rPr>
        <sz val="9"/>
        <rFont val="Times New Roman"/>
        <charset val="134"/>
      </rPr>
      <t>2020</t>
    </r>
    <r>
      <rPr>
        <sz val="9"/>
        <rFont val="SimSun"/>
        <charset val="134"/>
      </rPr>
      <t>年建设内容是四标段，包含碧溪一支路（即</t>
    </r>
    <r>
      <rPr>
        <sz val="9"/>
        <rFont val="Times New Roman"/>
        <charset val="134"/>
      </rPr>
      <t>1</t>
    </r>
    <r>
      <rPr>
        <sz val="9"/>
        <rFont val="SimSun"/>
        <charset val="134"/>
      </rPr>
      <t>号路）、碧溪二支路（即</t>
    </r>
    <r>
      <rPr>
        <sz val="9"/>
        <rFont val="Times New Roman"/>
        <charset val="134"/>
      </rPr>
      <t>2</t>
    </r>
    <r>
      <rPr>
        <sz val="9"/>
        <rFont val="SimSun"/>
        <charset val="134"/>
      </rPr>
      <t>号路）、福生大道（即唐复路东西干道西线）及其与碧溪路形成的立交节点。碧溪一支路起于碧溪路，止于郭鱼路，全长</t>
    </r>
    <r>
      <rPr>
        <sz val="9"/>
        <rFont val="Times New Roman"/>
        <charset val="134"/>
      </rPr>
      <t>363.978m</t>
    </r>
    <r>
      <rPr>
        <sz val="9"/>
        <rFont val="SimSun"/>
        <charset val="134"/>
      </rPr>
      <t>。等级为城市次干路，设计速度</t>
    </r>
    <r>
      <rPr>
        <sz val="9"/>
        <rFont val="Times New Roman"/>
        <charset val="134"/>
      </rPr>
      <t>30km/h</t>
    </r>
    <r>
      <rPr>
        <sz val="9"/>
        <rFont val="SimSun"/>
        <charset val="134"/>
      </rPr>
      <t>，标准路幅宽度</t>
    </r>
    <r>
      <rPr>
        <sz val="9"/>
        <rFont val="Times New Roman"/>
        <charset val="134"/>
      </rPr>
      <t>23m</t>
    </r>
    <r>
      <rPr>
        <sz val="9"/>
        <rFont val="SimSun"/>
        <charset val="134"/>
      </rPr>
      <t>；碧溪二支路起于碧溪路，止于郭鱼路，全长</t>
    </r>
    <r>
      <rPr>
        <sz val="9"/>
        <rFont val="Times New Roman"/>
        <charset val="134"/>
      </rPr>
      <t>315.088m</t>
    </r>
    <r>
      <rPr>
        <sz val="9"/>
        <rFont val="SimSun"/>
        <charset val="134"/>
      </rPr>
      <t>。等级为城市次干路，设计速度</t>
    </r>
    <r>
      <rPr>
        <sz val="9"/>
        <rFont val="Times New Roman"/>
        <charset val="134"/>
      </rPr>
      <t>30km/h</t>
    </r>
    <r>
      <rPr>
        <sz val="9"/>
        <rFont val="SimSun"/>
        <charset val="134"/>
      </rPr>
      <t>，标准路幅宽度</t>
    </r>
    <r>
      <rPr>
        <sz val="9"/>
        <rFont val="Times New Roman"/>
        <charset val="134"/>
      </rPr>
      <t>23m</t>
    </r>
    <r>
      <rPr>
        <sz val="9"/>
        <rFont val="SimSun"/>
        <charset val="134"/>
      </rPr>
      <t>；福生大道（即唐复路东西干道西线）起于渝开大道茶那湾立交，止于长茂路交叉口附近，全长</t>
    </r>
    <r>
      <rPr>
        <sz val="9"/>
        <rFont val="Times New Roman"/>
        <charset val="134"/>
      </rPr>
      <t>1354.175m</t>
    </r>
    <r>
      <rPr>
        <sz val="9"/>
        <rFont val="SimSun"/>
        <charset val="134"/>
      </rPr>
      <t>。等级为城市主干道，设计速度</t>
    </r>
    <r>
      <rPr>
        <sz val="9"/>
        <rFont val="Times New Roman"/>
        <charset val="134"/>
      </rPr>
      <t>60km/h</t>
    </r>
    <r>
      <rPr>
        <sz val="9"/>
        <rFont val="SimSun"/>
        <charset val="134"/>
      </rPr>
      <t>，标准路幅宽度</t>
    </r>
    <r>
      <rPr>
        <sz val="9"/>
        <rFont val="Times New Roman"/>
        <charset val="134"/>
      </rPr>
      <t>41m,</t>
    </r>
    <r>
      <rPr>
        <sz val="9"/>
        <rFont val="SimSun"/>
        <charset val="134"/>
      </rPr>
      <t>双向六车道。</t>
    </r>
  </si>
  <si>
    <t>是</t>
  </si>
  <si>
    <r>
      <rPr>
        <sz val="9"/>
        <rFont val="Times New Roman"/>
        <charset val="134"/>
      </rPr>
      <t>4</t>
    </r>
    <r>
      <rPr>
        <sz val="9"/>
        <rFont val="SimSun"/>
        <charset val="134"/>
      </rPr>
      <t>标段开工</t>
    </r>
  </si>
  <si>
    <t>建设管理局</t>
  </si>
  <si>
    <t>财政投资</t>
  </si>
  <si>
    <t>福宏大道东延伸段</t>
  </si>
  <si>
    <r>
      <rPr>
        <sz val="9"/>
        <rFont val="SimSun"/>
        <charset val="134"/>
      </rPr>
      <t>本项目包含福宏大道东延伸段主线、两江连接道及</t>
    </r>
    <r>
      <rPr>
        <sz val="9"/>
        <rFont val="Times New Roman"/>
        <charset val="134"/>
      </rPr>
      <t>A</t>
    </r>
    <r>
      <rPr>
        <sz val="9"/>
        <rFont val="SimSun"/>
        <charset val="134"/>
      </rPr>
      <t>、</t>
    </r>
    <r>
      <rPr>
        <sz val="9"/>
        <rFont val="Times New Roman"/>
        <charset val="134"/>
      </rPr>
      <t>B</t>
    </r>
    <r>
      <rPr>
        <sz val="9"/>
        <rFont val="SimSun"/>
        <charset val="134"/>
      </rPr>
      <t>匝道。项目主线全长</t>
    </r>
    <r>
      <rPr>
        <sz val="9"/>
        <rFont val="Times New Roman"/>
        <charset val="134"/>
      </rPr>
      <t>2.285km</t>
    </r>
    <r>
      <rPr>
        <sz val="9"/>
        <rFont val="SimSun"/>
        <charset val="134"/>
      </rPr>
      <t>，城市主干路，标准路幅宽度</t>
    </r>
    <r>
      <rPr>
        <sz val="9"/>
        <rFont val="Times New Roman"/>
        <charset val="134"/>
      </rPr>
      <t>35m</t>
    </r>
    <r>
      <rPr>
        <sz val="9"/>
        <rFont val="SimSun"/>
        <charset val="134"/>
      </rPr>
      <t>，双向六车道，设计速度</t>
    </r>
    <r>
      <rPr>
        <sz val="9"/>
        <rFont val="Times New Roman"/>
        <charset val="134"/>
      </rPr>
      <t>60km/h</t>
    </r>
    <r>
      <rPr>
        <sz val="9"/>
        <rFont val="SimSun"/>
        <charset val="134"/>
      </rPr>
      <t>。主线含上跨长江支流桥梁一座，长</t>
    </r>
    <r>
      <rPr>
        <sz val="9"/>
        <rFont val="Times New Roman"/>
        <charset val="134"/>
      </rPr>
      <t>570m</t>
    </r>
    <r>
      <rPr>
        <sz val="9"/>
        <rFont val="SimSun"/>
        <charset val="134"/>
      </rPr>
      <t>，隧道一座，长</t>
    </r>
    <r>
      <rPr>
        <sz val="9"/>
        <rFont val="Times New Roman"/>
        <charset val="134"/>
      </rPr>
      <t>810m</t>
    </r>
    <r>
      <rPr>
        <sz val="9"/>
        <rFont val="SimSun"/>
        <charset val="134"/>
      </rPr>
      <t>；两江连接道长</t>
    </r>
    <r>
      <rPr>
        <sz val="9"/>
        <rFont val="Times New Roman"/>
        <charset val="134"/>
      </rPr>
      <t>544.783m</t>
    </r>
    <r>
      <rPr>
        <sz val="9"/>
        <rFont val="SimSun"/>
        <charset val="134"/>
      </rPr>
      <t>，含桥梁一座，长</t>
    </r>
    <r>
      <rPr>
        <sz val="9"/>
        <rFont val="Times New Roman"/>
        <charset val="134"/>
      </rPr>
      <t>478.500m</t>
    </r>
    <r>
      <rPr>
        <sz val="9"/>
        <rFont val="SimSun"/>
        <charset val="134"/>
      </rPr>
      <t>；</t>
    </r>
    <r>
      <rPr>
        <sz val="9"/>
        <rFont val="Times New Roman"/>
        <charset val="134"/>
      </rPr>
      <t>A</t>
    </r>
    <r>
      <rPr>
        <sz val="9"/>
        <rFont val="SimSun"/>
        <charset val="134"/>
      </rPr>
      <t>匝道长</t>
    </r>
    <r>
      <rPr>
        <sz val="9"/>
        <rFont val="Times New Roman"/>
        <charset val="134"/>
      </rPr>
      <t>573.591m</t>
    </r>
    <r>
      <rPr>
        <sz val="9"/>
        <rFont val="SimSun"/>
        <charset val="134"/>
      </rPr>
      <t>，含桥梁一座，长</t>
    </r>
    <r>
      <rPr>
        <sz val="9"/>
        <rFont val="Times New Roman"/>
        <charset val="134"/>
      </rPr>
      <t>542.84m</t>
    </r>
    <r>
      <rPr>
        <sz val="9"/>
        <rFont val="SimSun"/>
        <charset val="134"/>
      </rPr>
      <t>；</t>
    </r>
    <r>
      <rPr>
        <sz val="9"/>
        <rFont val="Times New Roman"/>
        <charset val="134"/>
      </rPr>
      <t>B</t>
    </r>
    <r>
      <rPr>
        <sz val="9"/>
        <rFont val="SimSun"/>
        <charset val="134"/>
      </rPr>
      <t>匝道长</t>
    </r>
    <r>
      <rPr>
        <sz val="9"/>
        <rFont val="Times New Roman"/>
        <charset val="134"/>
      </rPr>
      <t>634.25m</t>
    </r>
    <r>
      <rPr>
        <sz val="9"/>
        <rFont val="SimSun"/>
        <charset val="134"/>
      </rPr>
      <t>，含桥梁一座，长</t>
    </r>
    <r>
      <rPr>
        <sz val="9"/>
        <rFont val="Times New Roman"/>
        <charset val="134"/>
      </rPr>
      <t>324.032m</t>
    </r>
    <r>
      <rPr>
        <sz val="9"/>
        <rFont val="SimSun"/>
        <charset val="134"/>
      </rPr>
      <t xml:space="preserve">。
</t>
    </r>
  </si>
  <si>
    <r>
      <rPr>
        <sz val="9"/>
        <rFont val="SimSun"/>
        <charset val="134"/>
      </rPr>
      <t>完成土建工程的</t>
    </r>
    <r>
      <rPr>
        <sz val="9"/>
        <rFont val="Times New Roman"/>
        <charset val="134"/>
      </rPr>
      <t>5%</t>
    </r>
  </si>
  <si>
    <t>渝开大道（二期）</t>
  </si>
  <si>
    <r>
      <rPr>
        <sz val="9"/>
        <rFont val="SimSun"/>
        <charset val="134"/>
      </rPr>
      <t>项目位于鱼嘴、郭家沱片区。道路起于渝开大道一期</t>
    </r>
    <r>
      <rPr>
        <sz val="9"/>
        <rFont val="Times New Roman"/>
        <charset val="134"/>
      </rPr>
      <t>k2+000</t>
    </r>
    <r>
      <rPr>
        <sz val="9"/>
        <rFont val="SimSun"/>
        <charset val="134"/>
      </rPr>
      <t>，止于郭家沱大桥北引道，道路全长约</t>
    </r>
    <r>
      <rPr>
        <sz val="9"/>
        <rFont val="Times New Roman"/>
        <charset val="134"/>
      </rPr>
      <t>5.576km</t>
    </r>
    <r>
      <rPr>
        <sz val="9"/>
        <rFont val="SimSun"/>
        <charset val="134"/>
      </rPr>
      <t>，标准路幅宽</t>
    </r>
    <r>
      <rPr>
        <sz val="9"/>
        <rFont val="Times New Roman"/>
        <charset val="134"/>
      </rPr>
      <t>54</t>
    </r>
    <r>
      <rPr>
        <sz val="9"/>
        <rFont val="SimSun"/>
        <charset val="134"/>
      </rPr>
      <t>米。近期实施主线工程；远期实施立交工程。</t>
    </r>
  </si>
  <si>
    <r>
      <rPr>
        <sz val="9"/>
        <rFont val="SimSun"/>
        <charset val="134"/>
      </rPr>
      <t>路基土石方完成</t>
    </r>
    <r>
      <rPr>
        <sz val="9"/>
        <rFont val="Times New Roman"/>
        <charset val="134"/>
      </rPr>
      <t>70%</t>
    </r>
    <r>
      <rPr>
        <sz val="9"/>
        <rFont val="SimSun"/>
        <charset val="134"/>
      </rPr>
      <t>，渝开立交主线桥完成</t>
    </r>
    <r>
      <rPr>
        <sz val="9"/>
        <rFont val="Times New Roman"/>
        <charset val="134"/>
      </rPr>
      <t>80%</t>
    </r>
    <r>
      <rPr>
        <sz val="9"/>
        <rFont val="SimSun"/>
        <charset val="134"/>
      </rPr>
      <t>，渝怀铁路上跨桥完成桥梁</t>
    </r>
    <r>
      <rPr>
        <sz val="9"/>
        <rFont val="Times New Roman"/>
        <charset val="134"/>
      </rPr>
      <t>50%</t>
    </r>
  </si>
  <si>
    <t>渝冠大道二期工程</t>
  </si>
  <si>
    <r>
      <rPr>
        <sz val="9"/>
        <rFont val="SimSun"/>
        <charset val="134"/>
      </rPr>
      <t>该道路位于郭家沱片区，起于福港大道，止于郭家沱大桥北引道桥下，道路全长约</t>
    </r>
    <r>
      <rPr>
        <sz val="9"/>
        <rFont val="Times New Roman"/>
        <charset val="134"/>
      </rPr>
      <t>6507.537</t>
    </r>
    <r>
      <rPr>
        <sz val="9"/>
        <rFont val="SimSun"/>
        <charset val="134"/>
      </rPr>
      <t>米（其中上跨桥梁长约</t>
    </r>
    <r>
      <rPr>
        <sz val="9"/>
        <rFont val="Times New Roman"/>
        <charset val="134"/>
      </rPr>
      <t>700</t>
    </r>
    <r>
      <rPr>
        <sz val="9"/>
        <rFont val="SimSun"/>
        <charset val="134"/>
      </rPr>
      <t>米），标准路幅宽</t>
    </r>
    <r>
      <rPr>
        <sz val="9"/>
        <rFont val="Times New Roman"/>
        <charset val="134"/>
      </rPr>
      <t>40</t>
    </r>
    <r>
      <rPr>
        <sz val="9"/>
        <rFont val="SimSun"/>
        <charset val="134"/>
      </rPr>
      <t>米。建设内容包括：道路、照明、交通工程、排水、电力沟（土建部分）、绿化等配套工程。</t>
    </r>
    <r>
      <rPr>
        <sz val="9"/>
        <rFont val="Times New Roman"/>
        <charset val="134"/>
      </rPr>
      <t>2018-2019</t>
    </r>
    <r>
      <rPr>
        <sz val="9"/>
        <rFont val="SimSun"/>
        <charset val="134"/>
      </rPr>
      <t>年开工建设天港路以北段道路工程（约</t>
    </r>
    <r>
      <rPr>
        <sz val="9"/>
        <rFont val="Times New Roman"/>
        <charset val="134"/>
      </rPr>
      <t>0.58</t>
    </r>
    <r>
      <rPr>
        <sz val="9"/>
        <rFont val="SimSun"/>
        <charset val="134"/>
      </rPr>
      <t>公里），天港路以南段只做前期研究（约</t>
    </r>
    <r>
      <rPr>
        <sz val="9"/>
        <rFont val="Times New Roman"/>
        <charset val="134"/>
      </rPr>
      <t>5.93</t>
    </r>
    <r>
      <rPr>
        <sz val="9"/>
        <rFont val="SimSun"/>
        <charset val="134"/>
      </rPr>
      <t>公里）。</t>
    </r>
  </si>
  <si>
    <t>天港路以北段道路土建完工</t>
  </si>
  <si>
    <t>东环铁路龙盛站站前广场</t>
  </si>
  <si>
    <r>
      <rPr>
        <sz val="9"/>
        <rFont val="SimSun"/>
        <charset val="134"/>
      </rPr>
      <t>项目占地面积约</t>
    </r>
    <r>
      <rPr>
        <sz val="9"/>
        <rFont val="Times New Roman"/>
        <charset val="134"/>
      </rPr>
      <t>242</t>
    </r>
    <r>
      <rPr>
        <sz val="9"/>
        <rFont val="SimSun"/>
        <charset val="134"/>
      </rPr>
      <t>亩，总建筑面积约</t>
    </r>
    <r>
      <rPr>
        <sz val="9"/>
        <rFont val="Times New Roman"/>
        <charset val="134"/>
      </rPr>
      <t>6.6</t>
    </r>
    <r>
      <rPr>
        <sz val="9"/>
        <rFont val="SimSun"/>
        <charset val="134"/>
      </rPr>
      <t>万平米，主要包含换乘大厅、停车库、公交车站配套房、配套商业、配套道路等配套工程。其中，广场面积约</t>
    </r>
    <r>
      <rPr>
        <sz val="9"/>
        <rFont val="Times New Roman"/>
        <charset val="134"/>
      </rPr>
      <t>1.8</t>
    </r>
    <r>
      <rPr>
        <sz val="9"/>
        <rFont val="SimSun"/>
        <charset val="134"/>
      </rPr>
      <t>万平米，公交车站约</t>
    </r>
    <r>
      <rPr>
        <sz val="9"/>
        <rFont val="Times New Roman"/>
        <charset val="134"/>
      </rPr>
      <t>1.11</t>
    </r>
    <r>
      <rPr>
        <sz val="9"/>
        <rFont val="SimSun"/>
        <charset val="134"/>
      </rPr>
      <t>万平米，公交车场配套房屋约</t>
    </r>
    <r>
      <rPr>
        <sz val="9"/>
        <rFont val="Times New Roman"/>
        <charset val="134"/>
      </rPr>
      <t>0.6</t>
    </r>
    <r>
      <rPr>
        <sz val="9"/>
        <rFont val="SimSun"/>
        <charset val="134"/>
      </rPr>
      <t>万平米，社会停车库约</t>
    </r>
    <r>
      <rPr>
        <sz val="9"/>
        <rFont val="Times New Roman"/>
        <charset val="134"/>
      </rPr>
      <t>3.07</t>
    </r>
    <r>
      <rPr>
        <sz val="9"/>
        <rFont val="SimSun"/>
        <charset val="134"/>
      </rPr>
      <t>万平米，换乘大厅约</t>
    </r>
    <r>
      <rPr>
        <sz val="9"/>
        <rFont val="Times New Roman"/>
        <charset val="134"/>
      </rPr>
      <t>1.42</t>
    </r>
    <r>
      <rPr>
        <sz val="9"/>
        <rFont val="SimSun"/>
        <charset val="134"/>
      </rPr>
      <t>万平米，上跨道路高架广场约</t>
    </r>
    <r>
      <rPr>
        <sz val="9"/>
        <rFont val="Times New Roman"/>
        <charset val="134"/>
      </rPr>
      <t>1.0</t>
    </r>
    <r>
      <rPr>
        <sz val="9"/>
        <rFont val="SimSun"/>
        <charset val="134"/>
      </rPr>
      <t>万平米，配套道路约</t>
    </r>
    <r>
      <rPr>
        <sz val="9"/>
        <rFont val="Times New Roman"/>
        <charset val="134"/>
      </rPr>
      <t>2.6</t>
    </r>
    <r>
      <rPr>
        <sz val="9"/>
        <rFont val="SimSun"/>
        <charset val="134"/>
      </rPr>
      <t>万平米。</t>
    </r>
  </si>
  <si>
    <r>
      <rPr>
        <sz val="9"/>
        <rFont val="SimSun"/>
        <charset val="134"/>
      </rPr>
      <t>完成</t>
    </r>
    <r>
      <rPr>
        <sz val="9"/>
        <rFont val="Times New Roman"/>
        <charset val="134"/>
      </rPr>
      <t>10%</t>
    </r>
  </si>
  <si>
    <t>黄胡路工程（一期）</t>
  </si>
  <si>
    <r>
      <rPr>
        <sz val="9"/>
        <rFont val="SimSun"/>
        <charset val="134"/>
      </rPr>
      <t>项目主线道路长</t>
    </r>
    <r>
      <rPr>
        <sz val="9"/>
        <rFont val="Times New Roman"/>
        <charset val="134"/>
      </rPr>
      <t>3335</t>
    </r>
    <r>
      <rPr>
        <sz val="9"/>
        <rFont val="SimSun"/>
        <charset val="134"/>
      </rPr>
      <t>米，标准路幅宽度</t>
    </r>
    <r>
      <rPr>
        <sz val="9"/>
        <rFont val="Times New Roman"/>
        <charset val="134"/>
      </rPr>
      <t>44m</t>
    </r>
    <r>
      <rPr>
        <sz val="9"/>
        <rFont val="SimSun"/>
        <charset val="134"/>
      </rPr>
      <t>，为城市主干路。主要建设内容包括道路工程、下穿道工程、绿化工程、电力工程、照明工程、路灯工程、交通工程、人行天桥工程及排水工程等。</t>
    </r>
  </si>
  <si>
    <r>
      <rPr>
        <sz val="9"/>
        <rFont val="SimSun"/>
        <charset val="134"/>
      </rPr>
      <t>路基土石方完成</t>
    </r>
    <r>
      <rPr>
        <sz val="9"/>
        <rFont val="Times New Roman"/>
        <charset val="134"/>
      </rPr>
      <t>90%</t>
    </r>
    <r>
      <rPr>
        <sz val="9"/>
        <rFont val="SimSun"/>
        <charset val="134"/>
      </rPr>
      <t>，下穿道结构完成</t>
    </r>
    <r>
      <rPr>
        <sz val="9"/>
        <rFont val="Times New Roman"/>
        <charset val="134"/>
      </rPr>
      <t>80%</t>
    </r>
    <r>
      <rPr>
        <sz val="9"/>
        <rFont val="SimSun"/>
        <charset val="134"/>
      </rPr>
      <t>。</t>
    </r>
  </si>
  <si>
    <t>嘉福路道路工程</t>
  </si>
  <si>
    <r>
      <rPr>
        <sz val="9"/>
        <rFont val="SimSun"/>
        <charset val="134"/>
      </rPr>
      <t>嘉福路道路工程南起龙驿路，北至怡园路，全长约</t>
    </r>
    <r>
      <rPr>
        <sz val="9"/>
        <rFont val="Times New Roman"/>
        <charset val="134"/>
      </rPr>
      <t>2.5</t>
    </r>
    <r>
      <rPr>
        <sz val="9"/>
        <rFont val="SimSun"/>
        <charset val="134"/>
      </rPr>
      <t>公里，路幅宽度</t>
    </r>
    <r>
      <rPr>
        <sz val="9"/>
        <rFont val="Times New Roman"/>
        <charset val="134"/>
      </rPr>
      <t>24</t>
    </r>
    <r>
      <rPr>
        <sz val="9"/>
        <rFont val="SimSun"/>
        <charset val="134"/>
      </rPr>
      <t>米。</t>
    </r>
  </si>
  <si>
    <r>
      <rPr>
        <sz val="9"/>
        <rFont val="SimSun"/>
        <charset val="134"/>
      </rPr>
      <t>路基土石方完成完成</t>
    </r>
    <r>
      <rPr>
        <sz val="9"/>
        <rFont val="Times New Roman"/>
        <charset val="134"/>
      </rPr>
      <t>70%</t>
    </r>
  </si>
  <si>
    <t>两江大道北延长段三期工程</t>
  </si>
  <si>
    <r>
      <rPr>
        <sz val="9"/>
        <rFont val="SimSun"/>
        <charset val="134"/>
      </rPr>
      <t>起于御石路，止于龙兴规划区北端，长约</t>
    </r>
    <r>
      <rPr>
        <sz val="9"/>
        <rFont val="Times New Roman"/>
        <charset val="134"/>
      </rPr>
      <t>2.8km</t>
    </r>
    <r>
      <rPr>
        <sz val="9"/>
        <rFont val="SimSun"/>
        <charset val="134"/>
      </rPr>
      <t>，宽</t>
    </r>
    <r>
      <rPr>
        <sz val="9"/>
        <rFont val="Times New Roman"/>
        <charset val="134"/>
      </rPr>
      <t>66m</t>
    </r>
    <r>
      <rPr>
        <sz val="9"/>
        <rFont val="SimSun"/>
        <charset val="134"/>
      </rPr>
      <t>。</t>
    </r>
  </si>
  <si>
    <r>
      <rPr>
        <sz val="9"/>
        <rFont val="SimSun"/>
        <charset val="134"/>
      </rPr>
      <t>完成总工程量的</t>
    </r>
    <r>
      <rPr>
        <sz val="9"/>
        <rFont val="Times New Roman"/>
        <charset val="134"/>
      </rPr>
      <t>30%</t>
    </r>
  </si>
  <si>
    <t>六横线（六纵线至两江大道段）</t>
  </si>
  <si>
    <r>
      <rPr>
        <sz val="9"/>
        <rFont val="SimSun"/>
        <charset val="134"/>
      </rPr>
      <t>道路长度约</t>
    </r>
    <r>
      <rPr>
        <sz val="9"/>
        <rFont val="Times New Roman"/>
        <charset val="134"/>
      </rPr>
      <t>2000m</t>
    </r>
    <r>
      <rPr>
        <sz val="9"/>
        <rFont val="SimSun"/>
        <charset val="134"/>
      </rPr>
      <t>，标准路幅宽度</t>
    </r>
    <r>
      <rPr>
        <sz val="9"/>
        <rFont val="Times New Roman"/>
        <charset val="134"/>
      </rPr>
      <t>54</t>
    </r>
    <r>
      <rPr>
        <sz val="9"/>
        <rFont val="SimSun"/>
        <charset val="134"/>
      </rPr>
      <t>米，城市快速路，含盛唐路全互通立交一座。</t>
    </r>
  </si>
  <si>
    <t>完工</t>
  </si>
  <si>
    <t>寨子路三期工程</t>
  </si>
  <si>
    <r>
      <rPr>
        <sz val="9"/>
        <rFont val="SimSun"/>
        <charset val="134"/>
      </rPr>
      <t>道路全长约</t>
    </r>
    <r>
      <rPr>
        <sz val="9"/>
        <rFont val="Times New Roman"/>
        <charset val="134"/>
      </rPr>
      <t>1.55km</t>
    </r>
    <r>
      <rPr>
        <sz val="9"/>
        <rFont val="SimSun"/>
        <charset val="134"/>
      </rPr>
      <t>（包含御复路段约</t>
    </r>
    <r>
      <rPr>
        <sz val="9"/>
        <rFont val="Times New Roman"/>
        <charset val="134"/>
      </rPr>
      <t>120m</t>
    </r>
    <r>
      <rPr>
        <sz val="9"/>
        <rFont val="SimSun"/>
        <charset val="134"/>
      </rPr>
      <t>），设计速度</t>
    </r>
    <r>
      <rPr>
        <sz val="9"/>
        <rFont val="Times New Roman"/>
        <charset val="134"/>
      </rPr>
      <t>50km/h</t>
    </r>
    <r>
      <rPr>
        <sz val="9"/>
        <rFont val="SimSun"/>
        <charset val="134"/>
      </rPr>
      <t>，道路路幅宽度</t>
    </r>
    <r>
      <rPr>
        <sz val="9"/>
        <rFont val="Times New Roman"/>
        <charset val="134"/>
      </rPr>
      <t>44m</t>
    </r>
    <r>
      <rPr>
        <sz val="9"/>
        <rFont val="SimSun"/>
        <charset val="134"/>
      </rPr>
      <t>，采用机动车道双向</t>
    </r>
    <r>
      <rPr>
        <sz val="9"/>
        <rFont val="Times New Roman"/>
        <charset val="134"/>
      </rPr>
      <t>8</t>
    </r>
    <r>
      <rPr>
        <sz val="9"/>
        <rFont val="SimSun"/>
        <charset val="134"/>
      </rPr>
      <t>车道，两侧布置人行道。全线设置御临河大桥一座，桥梁全长</t>
    </r>
    <r>
      <rPr>
        <sz val="9"/>
        <rFont val="Times New Roman"/>
        <charset val="134"/>
      </rPr>
      <t>633.76m</t>
    </r>
    <r>
      <rPr>
        <sz val="9"/>
        <rFont val="SimSun"/>
        <charset val="134"/>
      </rPr>
      <t>。</t>
    </r>
  </si>
  <si>
    <r>
      <rPr>
        <sz val="9"/>
        <rFont val="SimSun"/>
        <charset val="134"/>
      </rPr>
      <t>桥梁完成</t>
    </r>
    <r>
      <rPr>
        <sz val="9"/>
        <rFont val="Times New Roman"/>
        <charset val="134"/>
      </rPr>
      <t>75%</t>
    </r>
    <r>
      <rPr>
        <sz val="9"/>
        <rFont val="SimSun"/>
        <charset val="134"/>
      </rPr>
      <t>，道路完成</t>
    </r>
    <r>
      <rPr>
        <sz val="9"/>
        <rFont val="Times New Roman"/>
        <charset val="134"/>
      </rPr>
      <t>90%</t>
    </r>
  </si>
  <si>
    <t>市级</t>
  </si>
  <si>
    <t>龙兴聚集区中部片区道路工程（黄胡路以北片区）</t>
  </si>
  <si>
    <r>
      <rPr>
        <sz val="9"/>
        <rFont val="SimSun"/>
        <charset val="134"/>
      </rPr>
      <t>道路总长约</t>
    </r>
    <r>
      <rPr>
        <sz val="9"/>
        <rFont val="Times New Roman"/>
        <charset val="134"/>
      </rPr>
      <t>7.32</t>
    </r>
    <r>
      <rPr>
        <sz val="9"/>
        <rFont val="SimSun"/>
        <charset val="134"/>
      </rPr>
      <t>公里，其中横一路长约</t>
    </r>
    <r>
      <rPr>
        <sz val="9"/>
        <rFont val="Times New Roman"/>
        <charset val="134"/>
      </rPr>
      <t>1.5</t>
    </r>
    <r>
      <rPr>
        <sz val="9"/>
        <rFont val="SimSun"/>
        <charset val="134"/>
      </rPr>
      <t>公里，路幅宽度</t>
    </r>
    <r>
      <rPr>
        <sz val="9"/>
        <rFont val="Times New Roman"/>
        <charset val="134"/>
      </rPr>
      <t>16-26</t>
    </r>
    <r>
      <rPr>
        <sz val="9"/>
        <rFont val="SimSun"/>
        <charset val="134"/>
      </rPr>
      <t>米；横二路长约</t>
    </r>
    <r>
      <rPr>
        <sz val="9"/>
        <rFont val="Times New Roman"/>
        <charset val="134"/>
      </rPr>
      <t>1.1</t>
    </r>
    <r>
      <rPr>
        <sz val="9"/>
        <rFont val="SimSun"/>
        <charset val="134"/>
      </rPr>
      <t>公里，标准路幅宽度</t>
    </r>
    <r>
      <rPr>
        <sz val="9"/>
        <rFont val="Times New Roman"/>
        <charset val="134"/>
      </rPr>
      <t>30</t>
    </r>
    <r>
      <rPr>
        <sz val="9"/>
        <rFont val="SimSun"/>
        <charset val="134"/>
      </rPr>
      <t>米；横三路长约</t>
    </r>
    <r>
      <rPr>
        <sz val="9"/>
        <rFont val="Times New Roman"/>
        <charset val="134"/>
      </rPr>
      <t>0.18</t>
    </r>
    <r>
      <rPr>
        <sz val="9"/>
        <rFont val="SimSun"/>
        <charset val="134"/>
      </rPr>
      <t>公里，标准路幅宽度</t>
    </r>
    <r>
      <rPr>
        <sz val="9"/>
        <rFont val="Times New Roman"/>
        <charset val="134"/>
      </rPr>
      <t>16</t>
    </r>
    <r>
      <rPr>
        <sz val="9"/>
        <rFont val="SimSun"/>
        <charset val="134"/>
      </rPr>
      <t>米；横八路长约</t>
    </r>
    <r>
      <rPr>
        <sz val="9"/>
        <rFont val="Times New Roman"/>
        <charset val="134"/>
      </rPr>
      <t>0.57</t>
    </r>
    <r>
      <rPr>
        <sz val="9"/>
        <rFont val="SimSun"/>
        <charset val="134"/>
      </rPr>
      <t>公里，标准路幅宽度</t>
    </r>
    <r>
      <rPr>
        <sz val="9"/>
        <rFont val="Times New Roman"/>
        <charset val="134"/>
      </rPr>
      <t>16</t>
    </r>
    <r>
      <rPr>
        <sz val="9"/>
        <rFont val="SimSun"/>
        <charset val="134"/>
      </rPr>
      <t>米；横九路长约</t>
    </r>
    <r>
      <rPr>
        <sz val="9"/>
        <rFont val="Times New Roman"/>
        <charset val="134"/>
      </rPr>
      <t>0.62</t>
    </r>
    <r>
      <rPr>
        <sz val="9"/>
        <rFont val="SimSun"/>
        <charset val="134"/>
      </rPr>
      <t>公里，标准路幅宽度</t>
    </r>
    <r>
      <rPr>
        <sz val="9"/>
        <rFont val="Times New Roman"/>
        <charset val="134"/>
      </rPr>
      <t>51</t>
    </r>
    <r>
      <rPr>
        <sz val="9"/>
        <rFont val="SimSun"/>
        <charset val="134"/>
      </rPr>
      <t>米；纵一路北段长约</t>
    </r>
    <r>
      <rPr>
        <sz val="9"/>
        <rFont val="Times New Roman"/>
        <charset val="134"/>
      </rPr>
      <t>1.15</t>
    </r>
    <r>
      <rPr>
        <sz val="9"/>
        <rFont val="SimSun"/>
        <charset val="134"/>
      </rPr>
      <t>公里，标准路幅宽度</t>
    </r>
    <r>
      <rPr>
        <sz val="9"/>
        <rFont val="Times New Roman"/>
        <charset val="134"/>
      </rPr>
      <t>22</t>
    </r>
    <r>
      <rPr>
        <sz val="9"/>
        <rFont val="SimSun"/>
        <charset val="134"/>
      </rPr>
      <t>米；纵二路长约</t>
    </r>
    <r>
      <rPr>
        <sz val="9"/>
        <rFont val="Times New Roman"/>
        <charset val="134"/>
      </rPr>
      <t>1.35</t>
    </r>
    <r>
      <rPr>
        <sz val="9"/>
        <rFont val="SimSun"/>
        <charset val="134"/>
      </rPr>
      <t>公里，标准路幅宽度</t>
    </r>
    <r>
      <rPr>
        <sz val="9"/>
        <rFont val="Times New Roman"/>
        <charset val="134"/>
      </rPr>
      <t>16</t>
    </r>
    <r>
      <rPr>
        <sz val="9"/>
        <rFont val="SimSun"/>
        <charset val="134"/>
      </rPr>
      <t>米；纵三路长约</t>
    </r>
    <r>
      <rPr>
        <sz val="9"/>
        <rFont val="Times New Roman"/>
        <charset val="134"/>
      </rPr>
      <t>0.86</t>
    </r>
    <r>
      <rPr>
        <sz val="9"/>
        <rFont val="SimSun"/>
        <charset val="134"/>
      </rPr>
      <t>公里，路幅宽度</t>
    </r>
    <r>
      <rPr>
        <sz val="9"/>
        <rFont val="Times New Roman"/>
        <charset val="134"/>
      </rPr>
      <t>16-26</t>
    </r>
    <r>
      <rPr>
        <sz val="9"/>
        <rFont val="SimSun"/>
        <charset val="134"/>
      </rPr>
      <t>米。</t>
    </r>
  </si>
  <si>
    <r>
      <rPr>
        <sz val="9"/>
        <rFont val="Times New Roman"/>
        <charset val="134"/>
      </rPr>
      <t xml:space="preserve"> </t>
    </r>
    <r>
      <rPr>
        <sz val="9"/>
        <rFont val="SimSun"/>
        <charset val="134"/>
      </rPr>
      <t>完成工程量</t>
    </r>
    <r>
      <rPr>
        <sz val="9"/>
        <rFont val="Times New Roman"/>
        <charset val="134"/>
      </rPr>
      <t>55%</t>
    </r>
  </si>
  <si>
    <t>两江大道北延长段二期</t>
  </si>
  <si>
    <r>
      <rPr>
        <sz val="9"/>
        <rFont val="SimSun"/>
        <charset val="134"/>
      </rPr>
      <t>全长为</t>
    </r>
    <r>
      <rPr>
        <sz val="9"/>
        <rFont val="Times New Roman"/>
        <charset val="134"/>
      </rPr>
      <t>2.4km</t>
    </r>
    <r>
      <rPr>
        <sz val="9"/>
        <rFont val="SimSun"/>
        <charset val="134"/>
      </rPr>
      <t>，为城市主干道，设计时速</t>
    </r>
    <r>
      <rPr>
        <sz val="9"/>
        <rFont val="Times New Roman"/>
        <charset val="134"/>
      </rPr>
      <t>60km/h</t>
    </r>
    <r>
      <rPr>
        <sz val="9"/>
        <rFont val="SimSun"/>
        <charset val="134"/>
      </rPr>
      <t>，路幅宽度</t>
    </r>
    <r>
      <rPr>
        <sz val="9"/>
        <rFont val="Times New Roman"/>
        <charset val="134"/>
      </rPr>
      <t>66m</t>
    </r>
    <r>
      <rPr>
        <sz val="9"/>
        <rFont val="SimSun"/>
        <charset val="134"/>
      </rPr>
      <t>，双向</t>
    </r>
    <r>
      <rPr>
        <sz val="9"/>
        <rFont val="Times New Roman"/>
        <charset val="134"/>
      </rPr>
      <t>8</t>
    </r>
    <r>
      <rPr>
        <sz val="9"/>
        <rFont val="SimSun"/>
        <charset val="134"/>
      </rPr>
      <t>车道。</t>
    </r>
  </si>
  <si>
    <r>
      <rPr>
        <sz val="9"/>
        <rFont val="SimSun"/>
        <charset val="134"/>
      </rPr>
      <t>完成总工程量的</t>
    </r>
    <r>
      <rPr>
        <sz val="9"/>
        <rFont val="Times New Roman"/>
        <charset val="134"/>
      </rPr>
      <t>20%</t>
    </r>
  </si>
  <si>
    <t>人高路二期（机东北至寨子路）</t>
  </si>
  <si>
    <r>
      <rPr>
        <sz val="9"/>
        <rFont val="SimSun"/>
        <charset val="134"/>
      </rPr>
      <t>一标起于机东北，止于</t>
    </r>
    <r>
      <rPr>
        <sz val="9"/>
        <rFont val="Times New Roman"/>
        <charset val="134"/>
      </rPr>
      <t>K1+240</t>
    </r>
    <r>
      <rPr>
        <sz val="9"/>
        <rFont val="SimSun"/>
        <charset val="134"/>
      </rPr>
      <t>处，长</t>
    </r>
    <r>
      <rPr>
        <sz val="9"/>
        <rFont val="Times New Roman"/>
        <charset val="134"/>
      </rPr>
      <t>1.24</t>
    </r>
    <r>
      <rPr>
        <sz val="9"/>
        <rFont val="SimSun"/>
        <charset val="134"/>
      </rPr>
      <t>公里，宽</t>
    </r>
    <r>
      <rPr>
        <sz val="9"/>
        <rFont val="Times New Roman"/>
        <charset val="134"/>
      </rPr>
      <t>64</t>
    </r>
    <r>
      <rPr>
        <sz val="9"/>
        <rFont val="SimSun"/>
        <charset val="134"/>
      </rPr>
      <t>米；二标起于</t>
    </r>
    <r>
      <rPr>
        <sz val="9"/>
        <rFont val="Times New Roman"/>
        <charset val="134"/>
      </rPr>
      <t>K1+240</t>
    </r>
    <r>
      <rPr>
        <sz val="9"/>
        <rFont val="SimSun"/>
        <charset val="134"/>
      </rPr>
      <t>处，止于</t>
    </r>
    <r>
      <rPr>
        <sz val="9"/>
        <rFont val="Times New Roman"/>
        <charset val="134"/>
      </rPr>
      <t>k1+800</t>
    </r>
    <r>
      <rPr>
        <sz val="9"/>
        <rFont val="SimSun"/>
        <charset val="134"/>
      </rPr>
      <t>；三标起于</t>
    </r>
    <r>
      <rPr>
        <sz val="9"/>
        <rFont val="Times New Roman"/>
        <charset val="134"/>
      </rPr>
      <t>K1+800</t>
    </r>
    <r>
      <rPr>
        <sz val="9"/>
        <rFont val="SimSun"/>
        <charset val="134"/>
      </rPr>
      <t>处，止于</t>
    </r>
    <r>
      <rPr>
        <sz val="9"/>
        <rFont val="Times New Roman"/>
        <charset val="134"/>
      </rPr>
      <t>k3+400</t>
    </r>
    <r>
      <rPr>
        <sz val="9"/>
        <rFont val="SimSun"/>
        <charset val="134"/>
      </rPr>
      <t>。</t>
    </r>
  </si>
  <si>
    <r>
      <rPr>
        <sz val="9"/>
        <rFont val="SimSun"/>
        <charset val="134"/>
      </rPr>
      <t>一标完成</t>
    </r>
    <r>
      <rPr>
        <sz val="9"/>
        <rFont val="Times New Roman"/>
        <charset val="134"/>
      </rPr>
      <t xml:space="preserve">50% </t>
    </r>
    <r>
      <rPr>
        <sz val="9"/>
        <rFont val="SimSun"/>
        <charset val="134"/>
      </rPr>
      <t>二标完成</t>
    </r>
    <r>
      <rPr>
        <sz val="9"/>
        <rFont val="Times New Roman"/>
        <charset val="134"/>
      </rPr>
      <t>25%</t>
    </r>
  </si>
  <si>
    <r>
      <rPr>
        <sz val="9"/>
        <rFont val="SimSun"/>
        <charset val="134"/>
      </rPr>
      <t>御临河东滨河路（寨子路以南</t>
    </r>
    <r>
      <rPr>
        <sz val="9"/>
        <rFont val="Times New Roman"/>
        <charset val="134"/>
      </rPr>
      <t>)L4</t>
    </r>
    <r>
      <rPr>
        <sz val="9"/>
        <rFont val="SimSun"/>
        <charset val="134"/>
      </rPr>
      <t>段</t>
    </r>
  </si>
  <si>
    <r>
      <rPr>
        <sz val="9"/>
        <rFont val="SimSun"/>
        <charset val="134"/>
      </rPr>
      <t>道路全长约</t>
    </r>
    <r>
      <rPr>
        <sz val="9"/>
        <rFont val="Times New Roman"/>
        <charset val="134"/>
      </rPr>
      <t>1720m</t>
    </r>
    <r>
      <rPr>
        <sz val="9"/>
        <rFont val="SimSun"/>
        <charset val="134"/>
      </rPr>
      <t>，其中：</t>
    </r>
    <r>
      <rPr>
        <sz val="9"/>
        <rFont val="Times New Roman"/>
        <charset val="134"/>
      </rPr>
      <t xml:space="preserve"> K0+000~K0+477.259</t>
    </r>
    <r>
      <rPr>
        <sz val="9"/>
        <rFont val="SimSun"/>
        <charset val="134"/>
      </rPr>
      <t>段长</t>
    </r>
    <r>
      <rPr>
        <sz val="9"/>
        <rFont val="Times New Roman"/>
        <charset val="134"/>
      </rPr>
      <t>477.259m</t>
    </r>
    <r>
      <rPr>
        <sz val="9"/>
        <rFont val="SimSun"/>
        <charset val="134"/>
      </rPr>
      <t>，为城市次干路，双向四车道，标准路幅</t>
    </r>
    <r>
      <rPr>
        <sz val="9"/>
        <rFont val="Times New Roman"/>
        <charset val="134"/>
      </rPr>
      <t>26m</t>
    </r>
    <r>
      <rPr>
        <sz val="9"/>
        <rFont val="SimSun"/>
        <charset val="134"/>
      </rPr>
      <t>。</t>
    </r>
    <r>
      <rPr>
        <sz val="9"/>
        <rFont val="Times New Roman"/>
        <charset val="134"/>
      </rPr>
      <t>K0+477.259~K1+720</t>
    </r>
    <r>
      <rPr>
        <sz val="9"/>
        <rFont val="SimSun"/>
        <charset val="134"/>
      </rPr>
      <t>段长</t>
    </r>
    <r>
      <rPr>
        <sz val="9"/>
        <rFont val="Times New Roman"/>
        <charset val="134"/>
      </rPr>
      <t>1242.741m</t>
    </r>
    <r>
      <rPr>
        <sz val="9"/>
        <rFont val="SimSun"/>
        <charset val="134"/>
      </rPr>
      <t>（含</t>
    </r>
    <r>
      <rPr>
        <sz val="9"/>
        <rFont val="Times New Roman"/>
        <charset val="134"/>
      </rPr>
      <t>2</t>
    </r>
    <r>
      <rPr>
        <sz val="9"/>
        <rFont val="SimSun"/>
        <charset val="134"/>
      </rPr>
      <t>座桥梁，全长</t>
    </r>
    <r>
      <rPr>
        <sz val="9"/>
        <rFont val="Times New Roman"/>
        <charset val="134"/>
      </rPr>
      <t>264.24m</t>
    </r>
    <r>
      <rPr>
        <sz val="9"/>
        <rFont val="SimSun"/>
        <charset val="134"/>
      </rPr>
      <t>），为城市支路，双向两车道，标准路幅</t>
    </r>
    <r>
      <rPr>
        <sz val="9"/>
        <rFont val="Times New Roman"/>
        <charset val="134"/>
      </rPr>
      <t>13.5m</t>
    </r>
    <r>
      <rPr>
        <sz val="9"/>
        <rFont val="SimSun"/>
        <charset val="134"/>
      </rPr>
      <t>、</t>
    </r>
    <r>
      <rPr>
        <sz val="9"/>
        <rFont val="Times New Roman"/>
        <charset val="134"/>
      </rPr>
      <t>15.5m</t>
    </r>
    <r>
      <rPr>
        <sz val="9"/>
        <rFont val="SimSun"/>
        <charset val="134"/>
      </rPr>
      <t>。</t>
    </r>
  </si>
  <si>
    <t>一标段完工</t>
  </si>
  <si>
    <t>与东环线铁路交叉口节点工程</t>
  </si>
  <si>
    <r>
      <rPr>
        <sz val="9"/>
        <rFont val="SimSun"/>
        <charset val="134"/>
      </rPr>
      <t>园区市政道路与东环铁路线共有</t>
    </r>
    <r>
      <rPr>
        <sz val="9"/>
        <rFont val="Times New Roman"/>
        <charset val="134"/>
      </rPr>
      <t>10</t>
    </r>
    <r>
      <rPr>
        <sz val="9"/>
        <rFont val="SimSun"/>
        <charset val="134"/>
      </rPr>
      <t>处相交节点（最终以审批为准），涉及路网研究约</t>
    </r>
    <r>
      <rPr>
        <sz val="9"/>
        <rFont val="Times New Roman"/>
        <charset val="134"/>
      </rPr>
      <t>1.0</t>
    </r>
    <r>
      <rPr>
        <sz val="9"/>
        <rFont val="SimSun"/>
        <charset val="134"/>
      </rPr>
      <t>平方公里，道路长度约</t>
    </r>
    <r>
      <rPr>
        <sz val="9"/>
        <rFont val="Times New Roman"/>
        <charset val="134"/>
      </rPr>
      <t>3.0km</t>
    </r>
    <r>
      <rPr>
        <sz val="9"/>
        <rFont val="SimSun"/>
        <charset val="134"/>
      </rPr>
      <t>，为降低后期建设难度，本次考虑由东环铁路修建节点处控爆范围土石方、边坡、综合管网、路基等，预留后期建设工作面后封闭移交。</t>
    </r>
  </si>
  <si>
    <r>
      <rPr>
        <sz val="9"/>
        <rFont val="SimSun"/>
        <charset val="134"/>
      </rPr>
      <t>代建节点工程</t>
    </r>
    <r>
      <rPr>
        <sz val="9"/>
        <rFont val="Times New Roman"/>
        <charset val="134"/>
      </rPr>
      <t xml:space="preserve"> </t>
    </r>
    <r>
      <rPr>
        <sz val="9"/>
        <rFont val="SimSun"/>
        <charset val="134"/>
      </rPr>
      <t>全部完工</t>
    </r>
  </si>
  <si>
    <r>
      <rPr>
        <sz val="9"/>
        <rFont val="SimSun"/>
        <charset val="134"/>
      </rPr>
      <t>机场东联络线南线道路工程（</t>
    </r>
    <r>
      <rPr>
        <sz val="9"/>
        <rFont val="Times New Roman"/>
        <charset val="134"/>
      </rPr>
      <t>K1+465.859~K3+134.280</t>
    </r>
    <r>
      <rPr>
        <sz val="9"/>
        <rFont val="SimSun"/>
        <charset val="134"/>
      </rPr>
      <t>段）</t>
    </r>
  </si>
  <si>
    <r>
      <rPr>
        <sz val="9"/>
        <rFont val="SimSun"/>
        <charset val="134"/>
      </rPr>
      <t>起于两江大道，止于盛唐路，长约</t>
    </r>
    <r>
      <rPr>
        <sz val="9"/>
        <rFont val="Times New Roman"/>
        <charset val="134"/>
      </rPr>
      <t>2.34km</t>
    </r>
    <r>
      <rPr>
        <sz val="9"/>
        <rFont val="SimSun"/>
        <charset val="134"/>
      </rPr>
      <t>，其中</t>
    </r>
    <r>
      <rPr>
        <sz val="9"/>
        <rFont val="Times New Roman"/>
        <charset val="134"/>
      </rPr>
      <t>1669m</t>
    </r>
    <r>
      <rPr>
        <sz val="9"/>
        <rFont val="SimSun"/>
        <charset val="134"/>
      </rPr>
      <t>为新建，</t>
    </r>
    <r>
      <rPr>
        <sz val="9"/>
        <rFont val="Times New Roman"/>
        <charset val="134"/>
      </rPr>
      <t>671m</t>
    </r>
    <r>
      <rPr>
        <sz val="9"/>
        <rFont val="SimSun"/>
        <charset val="134"/>
      </rPr>
      <t>为改建。建设内容包括，立交两座：机东南与盛唐路立交、机东南与两江大道立交，隧道一座：天堡寨隧道，长</t>
    </r>
    <r>
      <rPr>
        <sz val="9"/>
        <rFont val="Times New Roman"/>
        <charset val="134"/>
      </rPr>
      <t>585m</t>
    </r>
    <r>
      <rPr>
        <sz val="9"/>
        <rFont val="SimSun"/>
        <charset val="134"/>
      </rPr>
      <t>，设计内容包括：道路、立交、隧道、岩土、官网、照明、交通等</t>
    </r>
  </si>
  <si>
    <r>
      <rPr>
        <sz val="9"/>
        <rFont val="SimSun"/>
        <charset val="134"/>
      </rPr>
      <t>全线完成</t>
    </r>
    <r>
      <rPr>
        <sz val="9"/>
        <rFont val="Times New Roman"/>
        <charset val="134"/>
      </rPr>
      <t>95%</t>
    </r>
  </si>
  <si>
    <r>
      <rPr>
        <sz val="9"/>
        <rFont val="SimSun"/>
        <charset val="134"/>
      </rPr>
      <t>轨道</t>
    </r>
    <r>
      <rPr>
        <sz val="9"/>
        <rFont val="Times New Roman"/>
        <charset val="134"/>
      </rPr>
      <t>4</t>
    </r>
    <r>
      <rPr>
        <sz val="9"/>
        <rFont val="SimSun"/>
        <charset val="134"/>
      </rPr>
      <t>号线与两江大道节点工程（一期）</t>
    </r>
  </si>
  <si>
    <r>
      <rPr>
        <sz val="9"/>
        <rFont val="SimSun"/>
        <charset val="134"/>
      </rPr>
      <t>一期工程南起机东北，北至石河立交，路段全长</t>
    </r>
    <r>
      <rPr>
        <sz val="9"/>
        <rFont val="Times New Roman"/>
        <charset val="134"/>
      </rPr>
      <t>8km</t>
    </r>
    <r>
      <rPr>
        <sz val="9"/>
        <rFont val="SimSun"/>
        <charset val="134"/>
      </rPr>
      <t>，需对两江大道沿线涉及轨道</t>
    </r>
    <r>
      <rPr>
        <sz val="9"/>
        <rFont val="Times New Roman"/>
        <charset val="134"/>
      </rPr>
      <t>4</t>
    </r>
    <r>
      <rPr>
        <sz val="9"/>
        <rFont val="SimSun"/>
        <charset val="134"/>
      </rPr>
      <t>号线的、黄胡路立交、寨子路立交、福临路立交、五横线立交、</t>
    </r>
    <r>
      <rPr>
        <sz val="9"/>
        <rFont val="Times New Roman"/>
        <charset val="134"/>
      </rPr>
      <t>10-9</t>
    </r>
    <r>
      <rPr>
        <sz val="9"/>
        <rFont val="SimSun"/>
        <charset val="134"/>
      </rPr>
      <t>号路立交、</t>
    </r>
    <r>
      <rPr>
        <sz val="9"/>
        <rFont val="Times New Roman"/>
        <charset val="134"/>
      </rPr>
      <t>10-7</t>
    </r>
    <r>
      <rPr>
        <sz val="9"/>
        <rFont val="SimSun"/>
        <charset val="134"/>
      </rPr>
      <t>号路上跨桥、规划支路地通道共</t>
    </r>
    <r>
      <rPr>
        <sz val="9"/>
        <rFont val="Times New Roman"/>
        <charset val="134"/>
      </rPr>
      <t>7</t>
    </r>
    <r>
      <rPr>
        <sz val="9"/>
        <rFont val="SimSun"/>
        <charset val="134"/>
      </rPr>
      <t>个节点。</t>
    </r>
  </si>
  <si>
    <t>基础开始施工</t>
  </si>
  <si>
    <r>
      <rPr>
        <sz val="9"/>
        <rFont val="SimSun"/>
        <charset val="134"/>
      </rPr>
      <t>轨道</t>
    </r>
    <r>
      <rPr>
        <sz val="9"/>
        <rFont val="Times New Roman"/>
        <charset val="134"/>
      </rPr>
      <t>4</t>
    </r>
    <r>
      <rPr>
        <sz val="9"/>
        <rFont val="SimSun"/>
        <charset val="134"/>
      </rPr>
      <t>号线与两江大道节点工程（二期）</t>
    </r>
  </si>
  <si>
    <t>二期工程为两江大道与机东北交叉点立交工程。</t>
  </si>
  <si>
    <t>施工进场</t>
  </si>
  <si>
    <t>龙兴隧道项目</t>
  </si>
  <si>
    <r>
      <rPr>
        <sz val="9"/>
        <rFont val="SimSun"/>
        <charset val="134"/>
      </rPr>
      <t>项目起于石峰大道，止于骑龙岗立交（含石唐大道立交</t>
    </r>
    <r>
      <rPr>
        <sz val="9"/>
        <rFont val="Times New Roman"/>
        <charset val="134"/>
      </rPr>
      <t>,</t>
    </r>
    <r>
      <rPr>
        <sz val="9"/>
        <rFont val="SimSun"/>
        <charset val="134"/>
      </rPr>
      <t>不含骑龙岗立交），长约</t>
    </r>
    <r>
      <rPr>
        <sz val="9"/>
        <rFont val="Times New Roman"/>
        <charset val="134"/>
      </rPr>
      <t>5.4km(</t>
    </r>
    <r>
      <rPr>
        <sz val="9"/>
        <rFont val="SimSun"/>
        <charset val="134"/>
      </rPr>
      <t>其中龙兴隧道长</t>
    </r>
    <r>
      <rPr>
        <sz val="9"/>
        <rFont val="Times New Roman"/>
        <charset val="134"/>
      </rPr>
      <t>3.2km</t>
    </r>
    <r>
      <rPr>
        <sz val="9"/>
        <rFont val="SimSun"/>
        <charset val="134"/>
      </rPr>
      <t>），设计时速</t>
    </r>
    <r>
      <rPr>
        <sz val="9"/>
        <rFont val="Times New Roman"/>
        <charset val="134"/>
      </rPr>
      <t>80km/h</t>
    </r>
    <r>
      <rPr>
        <sz val="9"/>
        <rFont val="SimSun"/>
        <charset val="134"/>
      </rPr>
      <t>，隧道西侧接线按双向</t>
    </r>
    <r>
      <rPr>
        <sz val="9"/>
        <rFont val="Times New Roman"/>
        <charset val="134"/>
      </rPr>
      <t>8</t>
    </r>
    <r>
      <rPr>
        <sz val="9"/>
        <rFont val="SimSun"/>
        <charset val="134"/>
      </rPr>
      <t>车道设计，宽</t>
    </r>
    <r>
      <rPr>
        <sz val="9"/>
        <rFont val="Times New Roman"/>
        <charset val="134"/>
      </rPr>
      <t>44</t>
    </r>
    <r>
      <rPr>
        <sz val="9"/>
        <rFont val="SimSun"/>
        <charset val="134"/>
      </rPr>
      <t>米，隧道段双向</t>
    </r>
    <r>
      <rPr>
        <sz val="9"/>
        <rFont val="Times New Roman"/>
        <charset val="134"/>
      </rPr>
      <t>6</t>
    </r>
    <r>
      <rPr>
        <sz val="9"/>
        <rFont val="SimSun"/>
        <charset val="134"/>
      </rPr>
      <t>车道，单洞宽</t>
    </r>
    <r>
      <rPr>
        <sz val="9"/>
        <rFont val="Times New Roman"/>
        <charset val="134"/>
      </rPr>
      <t>13.5</t>
    </r>
    <r>
      <rPr>
        <sz val="9"/>
        <rFont val="SimSun"/>
        <charset val="134"/>
      </rPr>
      <t>米。建设内容包括道路、桥梁、隧道、结构、绿化、照明、高边坡防护、给排水等综合管网及其它附属工程。</t>
    </r>
  </si>
  <si>
    <r>
      <rPr>
        <sz val="9"/>
        <rFont val="SimSun"/>
        <charset val="134"/>
      </rPr>
      <t>完成</t>
    </r>
    <r>
      <rPr>
        <sz val="9"/>
        <rFont val="Times New Roman"/>
        <charset val="134"/>
      </rPr>
      <t>95%</t>
    </r>
  </si>
  <si>
    <r>
      <rPr>
        <sz val="9"/>
        <rFont val="SimSun"/>
        <charset val="134"/>
      </rPr>
      <t>六纵线（</t>
    </r>
    <r>
      <rPr>
        <sz val="9"/>
        <rFont val="Times New Roman"/>
        <charset val="134"/>
      </rPr>
      <t>(</t>
    </r>
    <r>
      <rPr>
        <sz val="9"/>
        <rFont val="SimSun"/>
        <charset val="134"/>
      </rPr>
      <t>机东南至六横线段</t>
    </r>
    <r>
      <rPr>
        <sz val="9"/>
        <rFont val="Times New Roman"/>
        <charset val="134"/>
      </rPr>
      <t>)</t>
    </r>
    <r>
      <rPr>
        <sz val="9"/>
        <rFont val="SimSun"/>
        <charset val="134"/>
      </rPr>
      <t>道路工程</t>
    </r>
  </si>
  <si>
    <r>
      <rPr>
        <sz val="9"/>
        <rFont val="SimSun"/>
        <charset val="134"/>
      </rPr>
      <t>长约</t>
    </r>
    <r>
      <rPr>
        <sz val="9"/>
        <rFont val="Times New Roman"/>
        <charset val="134"/>
      </rPr>
      <t>12</t>
    </r>
    <r>
      <rPr>
        <sz val="9"/>
        <rFont val="SimSun"/>
        <charset val="134"/>
      </rPr>
      <t>公里，宽</t>
    </r>
    <r>
      <rPr>
        <sz val="9"/>
        <rFont val="Times New Roman"/>
        <charset val="134"/>
      </rPr>
      <t>36</t>
    </r>
    <r>
      <rPr>
        <sz val="9"/>
        <rFont val="SimSun"/>
        <charset val="134"/>
      </rPr>
      <t>，控制宽</t>
    </r>
    <r>
      <rPr>
        <sz val="9"/>
        <rFont val="Times New Roman"/>
        <charset val="134"/>
      </rPr>
      <t>54</t>
    </r>
    <r>
      <rPr>
        <sz val="9"/>
        <rFont val="SimSun"/>
        <charset val="134"/>
      </rPr>
      <t>，含</t>
    </r>
    <r>
      <rPr>
        <sz val="9"/>
        <rFont val="Times New Roman"/>
        <charset val="134"/>
      </rPr>
      <t>5</t>
    </r>
    <r>
      <rPr>
        <sz val="9"/>
        <rFont val="SimSun"/>
        <charset val="134"/>
      </rPr>
      <t>个立交，近期实施主线工程、骑龙岗立交、石笋立交、学堂湾立交的全部以及余家咀立交、观音堂立交主线及部分匝道。</t>
    </r>
  </si>
  <si>
    <t>盛安路跨御临河大桥工程</t>
  </si>
  <si>
    <r>
      <rPr>
        <sz val="9"/>
        <rFont val="SimSun"/>
        <charset val="134"/>
      </rPr>
      <t>起于万科滨西河路，止于滨河东路，跨御临河，长约</t>
    </r>
    <r>
      <rPr>
        <sz val="9"/>
        <rFont val="Times New Roman"/>
        <charset val="134"/>
      </rPr>
      <t>300m</t>
    </r>
    <r>
      <rPr>
        <sz val="9"/>
        <rFont val="SimSun"/>
        <charset val="134"/>
      </rPr>
      <t>，宽</t>
    </r>
    <r>
      <rPr>
        <sz val="9"/>
        <rFont val="Times New Roman"/>
        <charset val="134"/>
      </rPr>
      <t>22m</t>
    </r>
  </si>
  <si>
    <r>
      <rPr>
        <sz val="9"/>
        <rFont val="SimSun"/>
        <charset val="134"/>
      </rPr>
      <t>基础工程完成</t>
    </r>
    <r>
      <rPr>
        <sz val="9"/>
        <rFont val="Times New Roman"/>
        <charset val="134"/>
      </rPr>
      <t>10%</t>
    </r>
  </si>
  <si>
    <r>
      <rPr>
        <sz val="9"/>
        <rFont val="SimSun"/>
        <charset val="134"/>
      </rPr>
      <t>云计算中心</t>
    </r>
    <r>
      <rPr>
        <sz val="9"/>
        <rFont val="Times New Roman"/>
        <charset val="134"/>
      </rPr>
      <t>2#</t>
    </r>
    <r>
      <rPr>
        <sz val="9"/>
        <rFont val="SimSun"/>
        <charset val="134"/>
      </rPr>
      <t>路延伸段</t>
    </r>
  </si>
  <si>
    <r>
      <rPr>
        <sz val="9"/>
        <rFont val="SimSun"/>
        <charset val="134"/>
      </rPr>
      <t>长</t>
    </r>
    <r>
      <rPr>
        <sz val="9"/>
        <rFont val="Times New Roman"/>
        <charset val="134"/>
      </rPr>
      <t>3219.411m</t>
    </r>
    <r>
      <rPr>
        <sz val="9"/>
        <rFont val="SimSun"/>
        <charset val="134"/>
      </rPr>
      <t>，宽</t>
    </r>
    <r>
      <rPr>
        <sz val="9"/>
        <rFont val="Times New Roman"/>
        <charset val="134"/>
      </rPr>
      <t>25-36m</t>
    </r>
  </si>
  <si>
    <r>
      <rPr>
        <sz val="9"/>
        <rFont val="SimSun"/>
        <charset val="134"/>
      </rPr>
      <t>梁片制作完成、</t>
    </r>
    <r>
      <rPr>
        <sz val="9"/>
        <rFont val="Times New Roman"/>
        <charset val="134"/>
      </rPr>
      <t xml:space="preserve"> </t>
    </r>
    <r>
      <rPr>
        <sz val="9"/>
        <rFont val="SimSun"/>
        <charset val="134"/>
      </rPr>
      <t>吊装完成</t>
    </r>
    <r>
      <rPr>
        <sz val="9"/>
        <rFont val="Times New Roman"/>
        <charset val="134"/>
      </rPr>
      <t>80%</t>
    </r>
    <r>
      <rPr>
        <sz val="9"/>
        <rFont val="SimSun"/>
        <charset val="134"/>
      </rPr>
      <t>；湿接缝、横隔梁施工完成</t>
    </r>
    <r>
      <rPr>
        <sz val="9"/>
        <rFont val="Times New Roman"/>
        <charset val="134"/>
      </rPr>
      <t>60%</t>
    </r>
    <r>
      <rPr>
        <sz val="9"/>
        <rFont val="SimSun"/>
        <charset val="134"/>
      </rPr>
      <t>。</t>
    </r>
    <r>
      <rPr>
        <sz val="9"/>
        <rFont val="Times New Roman"/>
        <charset val="134"/>
      </rPr>
      <t>"</t>
    </r>
  </si>
  <si>
    <r>
      <rPr>
        <sz val="9"/>
        <rFont val="Times New Roman"/>
        <charset val="134"/>
      </rPr>
      <t>Z4</t>
    </r>
    <r>
      <rPr>
        <sz val="9"/>
        <rFont val="SimSun"/>
        <charset val="134"/>
      </rPr>
      <t>路北延伸段二期道路工程项目</t>
    </r>
  </si>
  <si>
    <r>
      <rPr>
        <sz val="9"/>
        <rFont val="SimSun"/>
        <charset val="134"/>
      </rPr>
      <t>全长</t>
    </r>
    <r>
      <rPr>
        <sz val="9"/>
        <rFont val="Times New Roman"/>
        <charset val="134"/>
      </rPr>
      <t>2.51</t>
    </r>
    <r>
      <rPr>
        <sz val="9"/>
        <rFont val="SimSun"/>
        <charset val="134"/>
      </rPr>
      <t>公里，宽</t>
    </r>
    <r>
      <rPr>
        <sz val="9"/>
        <rFont val="Times New Roman"/>
        <charset val="134"/>
      </rPr>
      <t>50m</t>
    </r>
    <r>
      <rPr>
        <sz val="9"/>
        <rFont val="SimSun"/>
        <charset val="134"/>
      </rPr>
      <t>，含桥梁一座、隧道一座。</t>
    </r>
  </si>
  <si>
    <r>
      <rPr>
        <sz val="9"/>
        <rFont val="SimSun"/>
        <charset val="134"/>
      </rPr>
      <t>隧道贯通，衬砌累计完成</t>
    </r>
    <r>
      <rPr>
        <sz val="9"/>
        <rFont val="Times New Roman"/>
        <charset val="134"/>
      </rPr>
      <t>70%</t>
    </r>
    <r>
      <rPr>
        <sz val="9"/>
        <rFont val="SimSun"/>
        <charset val="134"/>
      </rPr>
      <t>。</t>
    </r>
  </si>
  <si>
    <t>万福路</t>
  </si>
  <si>
    <r>
      <rPr>
        <sz val="9"/>
        <rFont val="SimSun"/>
        <charset val="134"/>
      </rPr>
      <t>万福路道路全长</t>
    </r>
    <r>
      <rPr>
        <sz val="9"/>
        <rFont val="Times New Roman"/>
        <charset val="134"/>
      </rPr>
      <t>4.2km</t>
    </r>
    <r>
      <rPr>
        <sz val="9"/>
        <rFont val="SimSun"/>
        <charset val="134"/>
      </rPr>
      <t>，宽度</t>
    </r>
    <r>
      <rPr>
        <sz val="9"/>
        <rFont val="Times New Roman"/>
        <charset val="134"/>
      </rPr>
      <t>32m,</t>
    </r>
    <r>
      <rPr>
        <sz val="9"/>
        <rFont val="SimSun"/>
        <charset val="134"/>
      </rPr>
      <t>双向</t>
    </r>
    <r>
      <rPr>
        <sz val="9"/>
        <rFont val="Times New Roman"/>
        <charset val="134"/>
      </rPr>
      <t>6</t>
    </r>
    <r>
      <rPr>
        <sz val="9"/>
        <rFont val="SimSun"/>
        <charset val="134"/>
      </rPr>
      <t>车道。工程分为</t>
    </r>
    <r>
      <rPr>
        <sz val="9"/>
        <rFont val="Times New Roman"/>
        <charset val="134"/>
      </rPr>
      <t>4</t>
    </r>
    <r>
      <rPr>
        <sz val="9"/>
        <rFont val="SimSun"/>
        <charset val="134"/>
      </rPr>
      <t>期实施，其中一期</t>
    </r>
    <r>
      <rPr>
        <sz val="9"/>
        <rFont val="Times New Roman"/>
        <charset val="134"/>
      </rPr>
      <t>1.3km</t>
    </r>
    <r>
      <rPr>
        <sz val="9"/>
        <rFont val="SimSun"/>
        <charset val="134"/>
      </rPr>
      <t>、二期</t>
    </r>
    <r>
      <rPr>
        <sz val="9"/>
        <rFont val="Times New Roman"/>
        <charset val="134"/>
      </rPr>
      <t>1.0km</t>
    </r>
    <r>
      <rPr>
        <sz val="9"/>
        <rFont val="SimSun"/>
        <charset val="134"/>
      </rPr>
      <t>已完工，三期</t>
    </r>
    <r>
      <rPr>
        <sz val="9"/>
        <rFont val="Times New Roman"/>
        <charset val="134"/>
      </rPr>
      <t>1.2km</t>
    </r>
    <r>
      <rPr>
        <sz val="9"/>
        <rFont val="SimSun"/>
        <charset val="134"/>
      </rPr>
      <t>计划</t>
    </r>
    <r>
      <rPr>
        <sz val="9"/>
        <rFont val="Times New Roman"/>
        <charset val="134"/>
      </rPr>
      <t>2019</t>
    </r>
    <r>
      <rPr>
        <sz val="9"/>
        <rFont val="SimSun"/>
        <charset val="134"/>
      </rPr>
      <t>年完工，四期（万福路桥梁段）</t>
    </r>
    <r>
      <rPr>
        <sz val="9"/>
        <rFont val="Times New Roman"/>
        <charset val="134"/>
      </rPr>
      <t>0.7km</t>
    </r>
    <r>
      <rPr>
        <sz val="9"/>
        <rFont val="SimSun"/>
        <charset val="134"/>
      </rPr>
      <t>计划</t>
    </r>
    <r>
      <rPr>
        <sz val="9"/>
        <rFont val="Times New Roman"/>
        <charset val="134"/>
      </rPr>
      <t>2019</t>
    </r>
    <r>
      <rPr>
        <sz val="9"/>
        <rFont val="SimSun"/>
        <charset val="134"/>
      </rPr>
      <t>年开工。</t>
    </r>
  </si>
  <si>
    <r>
      <rPr>
        <sz val="9"/>
        <rFont val="SimSun"/>
        <charset val="134"/>
      </rPr>
      <t>桥梁桩基完成，下部结构完成</t>
    </r>
    <r>
      <rPr>
        <sz val="9"/>
        <rFont val="Times New Roman"/>
        <charset val="134"/>
      </rPr>
      <t>90%</t>
    </r>
  </si>
  <si>
    <t>四纵线北延伸段道路工程</t>
  </si>
  <si>
    <r>
      <rPr>
        <sz val="9"/>
        <rFont val="SimSun"/>
        <charset val="134"/>
      </rPr>
      <t>全长</t>
    </r>
    <r>
      <rPr>
        <sz val="9"/>
        <rFont val="Times New Roman"/>
        <charset val="134"/>
      </rPr>
      <t>8.7</t>
    </r>
    <r>
      <rPr>
        <sz val="9"/>
        <rFont val="SimSun"/>
        <charset val="134"/>
      </rPr>
      <t>公里，路幅宽度</t>
    </r>
    <r>
      <rPr>
        <sz val="9"/>
        <rFont val="Times New Roman"/>
        <charset val="134"/>
      </rPr>
      <t>36</t>
    </r>
    <r>
      <rPr>
        <sz val="9"/>
        <rFont val="SimSun"/>
        <charset val="134"/>
      </rPr>
      <t>米，含简易立交两座。</t>
    </r>
  </si>
  <si>
    <t>沥青铺筑完成</t>
  </si>
  <si>
    <t>悦港北路道路工程</t>
  </si>
  <si>
    <r>
      <rPr>
        <sz val="9"/>
        <rFont val="SimSun"/>
        <charset val="134"/>
      </rPr>
      <t>道路全长</t>
    </r>
    <r>
      <rPr>
        <sz val="9"/>
        <rFont val="Times New Roman"/>
        <charset val="134"/>
      </rPr>
      <t>2.44</t>
    </r>
    <r>
      <rPr>
        <sz val="9"/>
        <rFont val="SimSun"/>
        <charset val="134"/>
      </rPr>
      <t>公里，宽</t>
    </r>
    <r>
      <rPr>
        <sz val="9"/>
        <rFont val="Times New Roman"/>
        <charset val="134"/>
      </rPr>
      <t>44</t>
    </r>
    <r>
      <rPr>
        <sz val="9"/>
        <rFont val="SimSun"/>
        <charset val="134"/>
      </rPr>
      <t>米，含桥梁一座，立交两座。</t>
    </r>
  </si>
  <si>
    <r>
      <rPr>
        <sz val="9"/>
        <rFont val="SimSun"/>
        <charset val="134"/>
      </rPr>
      <t>完成上部结构</t>
    </r>
    <r>
      <rPr>
        <sz val="9"/>
        <rFont val="Times New Roman"/>
        <charset val="134"/>
      </rPr>
      <t>80%</t>
    </r>
  </si>
  <si>
    <t>竹溪河沿岸道路工程</t>
  </si>
  <si>
    <r>
      <rPr>
        <sz val="9"/>
        <rFont val="SimSun"/>
        <charset val="134"/>
      </rPr>
      <t>全长</t>
    </r>
    <r>
      <rPr>
        <sz val="9"/>
        <rFont val="Times New Roman"/>
        <charset val="134"/>
      </rPr>
      <t>9.6km</t>
    </r>
    <r>
      <rPr>
        <sz val="9"/>
        <rFont val="SimSun"/>
        <charset val="134"/>
      </rPr>
      <t>，宽</t>
    </r>
    <r>
      <rPr>
        <sz val="9"/>
        <rFont val="Times New Roman"/>
        <charset val="134"/>
      </rPr>
      <t>26m</t>
    </r>
  </si>
  <si>
    <r>
      <rPr>
        <sz val="9"/>
        <rFont val="SimSun"/>
        <charset val="134"/>
      </rPr>
      <t>上部钢结构安装完成</t>
    </r>
    <r>
      <rPr>
        <sz val="9"/>
        <rFont val="Times New Roman"/>
        <charset val="134"/>
      </rPr>
      <t>30%</t>
    </r>
  </si>
  <si>
    <r>
      <rPr>
        <sz val="9"/>
        <rFont val="Times New Roman"/>
        <charset val="134"/>
      </rPr>
      <t>Z4</t>
    </r>
    <r>
      <rPr>
        <sz val="9"/>
        <rFont val="SimSun"/>
        <charset val="134"/>
      </rPr>
      <t>北延伸段道路工程</t>
    </r>
  </si>
  <si>
    <r>
      <rPr>
        <sz val="9"/>
        <rFont val="SimSun"/>
        <charset val="134"/>
      </rPr>
      <t>长</t>
    </r>
    <r>
      <rPr>
        <sz val="9"/>
        <rFont val="Times New Roman"/>
        <charset val="134"/>
      </rPr>
      <t>2914.468m</t>
    </r>
    <r>
      <rPr>
        <sz val="9"/>
        <rFont val="SimSun"/>
        <charset val="134"/>
      </rPr>
      <t>，宽</t>
    </r>
    <r>
      <rPr>
        <sz val="9"/>
        <rFont val="Times New Roman"/>
        <charset val="134"/>
      </rPr>
      <t>50m</t>
    </r>
  </si>
  <si>
    <r>
      <rPr>
        <sz val="9"/>
        <rFont val="SimSun"/>
        <charset val="134"/>
      </rPr>
      <t>水稳层完成</t>
    </r>
    <r>
      <rPr>
        <sz val="9"/>
        <rFont val="Times New Roman"/>
        <charset val="134"/>
      </rPr>
      <t>80%</t>
    </r>
    <r>
      <rPr>
        <sz val="9"/>
        <rFont val="SimSun"/>
        <charset val="134"/>
      </rPr>
      <t>，桥梁钢箱梁安装完成</t>
    </r>
    <r>
      <rPr>
        <sz val="9"/>
        <rFont val="Times New Roman"/>
        <charset val="134"/>
      </rPr>
      <t>50%</t>
    </r>
    <r>
      <rPr>
        <sz val="9"/>
        <rFont val="SimSun"/>
        <charset val="134"/>
      </rPr>
      <t>。</t>
    </r>
  </si>
  <si>
    <t>万兴路道路工程</t>
  </si>
  <si>
    <r>
      <rPr>
        <sz val="9"/>
        <rFont val="SimSun"/>
        <charset val="134"/>
      </rPr>
      <t>长</t>
    </r>
    <r>
      <rPr>
        <sz val="9"/>
        <rFont val="Times New Roman"/>
        <charset val="134"/>
      </rPr>
      <t>5.6km</t>
    </r>
    <r>
      <rPr>
        <sz val="9"/>
        <rFont val="SimSun"/>
        <charset val="134"/>
      </rPr>
      <t>，标准宽度</t>
    </r>
    <r>
      <rPr>
        <sz val="9"/>
        <rFont val="Times New Roman"/>
        <charset val="134"/>
      </rPr>
      <t>54m</t>
    </r>
  </si>
  <si>
    <r>
      <rPr>
        <sz val="9"/>
        <rFont val="SimSun"/>
        <charset val="134"/>
      </rPr>
      <t>道路工程土石方施工完成</t>
    </r>
    <r>
      <rPr>
        <sz val="9"/>
        <rFont val="Times New Roman"/>
        <charset val="134"/>
      </rPr>
      <t>100%</t>
    </r>
    <r>
      <rPr>
        <sz val="9"/>
        <rFont val="SimSun"/>
        <charset val="134"/>
      </rPr>
      <t>；管网完成</t>
    </r>
    <r>
      <rPr>
        <sz val="9"/>
        <rFont val="Times New Roman"/>
        <charset val="134"/>
      </rPr>
      <t>100%</t>
    </r>
    <r>
      <rPr>
        <sz val="9"/>
        <rFont val="SimSun"/>
        <charset val="134"/>
      </rPr>
      <t>；地通道工程完成</t>
    </r>
    <r>
      <rPr>
        <sz val="9"/>
        <rFont val="Times New Roman"/>
        <charset val="134"/>
      </rPr>
      <t>100%</t>
    </r>
    <r>
      <rPr>
        <sz val="9"/>
        <rFont val="SimSun"/>
        <charset val="134"/>
      </rPr>
      <t>；中兴大道上垮桥下部构造完成</t>
    </r>
  </si>
  <si>
    <r>
      <rPr>
        <sz val="9"/>
        <rFont val="SimSun"/>
        <charset val="134"/>
      </rPr>
      <t>空港</t>
    </r>
    <r>
      <rPr>
        <sz val="9"/>
        <rFont val="Times New Roman"/>
        <charset val="134"/>
      </rPr>
      <t>Q</t>
    </r>
    <r>
      <rPr>
        <sz val="9"/>
        <rFont val="SimSun"/>
        <charset val="134"/>
      </rPr>
      <t>分区悦港大道</t>
    </r>
  </si>
  <si>
    <r>
      <rPr>
        <sz val="9"/>
        <rFont val="SimSun"/>
        <charset val="134"/>
      </rPr>
      <t>总长</t>
    </r>
    <r>
      <rPr>
        <sz val="9"/>
        <rFont val="Times New Roman"/>
        <charset val="134"/>
      </rPr>
      <t>1580</t>
    </r>
    <r>
      <rPr>
        <sz val="9"/>
        <rFont val="SimSun"/>
        <charset val="134"/>
      </rPr>
      <t>米，宽</t>
    </r>
    <r>
      <rPr>
        <sz val="9"/>
        <rFont val="Times New Roman"/>
        <charset val="134"/>
      </rPr>
      <t>40</t>
    </r>
    <r>
      <rPr>
        <sz val="9"/>
        <rFont val="SimSun"/>
        <charset val="134"/>
      </rPr>
      <t>米，双向</t>
    </r>
    <r>
      <rPr>
        <sz val="9"/>
        <rFont val="Times New Roman"/>
        <charset val="134"/>
      </rPr>
      <t>6</t>
    </r>
    <r>
      <rPr>
        <sz val="9"/>
        <rFont val="SimSun"/>
        <charset val="134"/>
      </rPr>
      <t>车道，其中含一座</t>
    </r>
    <r>
      <rPr>
        <sz val="9"/>
        <rFont val="Times New Roman"/>
        <charset val="134"/>
      </rPr>
      <t>650m</t>
    </r>
    <r>
      <rPr>
        <sz val="9"/>
        <rFont val="SimSun"/>
        <charset val="134"/>
      </rPr>
      <t>的预制箱梁桥一座。</t>
    </r>
  </si>
  <si>
    <t>桥梁墩柱完成</t>
  </si>
  <si>
    <r>
      <rPr>
        <sz val="9"/>
        <rFont val="Times New Roman"/>
        <charset val="134"/>
      </rPr>
      <t>P</t>
    </r>
    <r>
      <rPr>
        <sz val="9"/>
        <rFont val="SimSun"/>
        <charset val="134"/>
      </rPr>
      <t>分区市政道路一期工程（南北货运通道）</t>
    </r>
  </si>
  <si>
    <r>
      <rPr>
        <sz val="9"/>
        <rFont val="SimSun"/>
        <charset val="134"/>
      </rPr>
      <t>南北货运通道长约</t>
    </r>
    <r>
      <rPr>
        <sz val="9"/>
        <rFont val="Times New Roman"/>
        <charset val="134"/>
      </rPr>
      <t>2.29km</t>
    </r>
    <r>
      <rPr>
        <sz val="9"/>
        <rFont val="SimSun"/>
        <charset val="134"/>
      </rPr>
      <t>，城市主干路，双向</t>
    </r>
    <r>
      <rPr>
        <sz val="9"/>
        <rFont val="Times New Roman"/>
        <charset val="134"/>
      </rPr>
      <t>6</t>
    </r>
    <r>
      <rPr>
        <sz val="9"/>
        <rFont val="SimSun"/>
        <charset val="134"/>
      </rPr>
      <t>车道，路幅宽度为</t>
    </r>
    <r>
      <rPr>
        <sz val="9"/>
        <rFont val="Times New Roman"/>
        <charset val="134"/>
      </rPr>
      <t>37m</t>
    </r>
    <r>
      <rPr>
        <sz val="9"/>
        <rFont val="SimSun"/>
        <charset val="134"/>
      </rPr>
      <t>。</t>
    </r>
  </si>
  <si>
    <t>新开工</t>
  </si>
  <si>
    <t>空港综合配套区（北区）基础设施项目一期工程</t>
  </si>
  <si>
    <r>
      <rPr>
        <sz val="9"/>
        <rFont val="SimSun"/>
        <charset val="134"/>
      </rPr>
      <t>项目共包含</t>
    </r>
    <r>
      <rPr>
        <sz val="9"/>
        <rFont val="Times New Roman"/>
        <charset val="134"/>
      </rPr>
      <t>4</t>
    </r>
    <r>
      <rPr>
        <sz val="9"/>
        <rFont val="SimSun"/>
        <charset val="134"/>
      </rPr>
      <t>条道路，其中：空港西路为城市主干路，长</t>
    </r>
    <r>
      <rPr>
        <sz val="9"/>
        <rFont val="Times New Roman"/>
        <charset val="134"/>
      </rPr>
      <t>2.56</t>
    </r>
    <r>
      <rPr>
        <sz val="9"/>
        <rFont val="SimSun"/>
        <charset val="134"/>
      </rPr>
      <t>公里，路幅宽度</t>
    </r>
    <r>
      <rPr>
        <sz val="9"/>
        <rFont val="Times New Roman"/>
        <charset val="134"/>
      </rPr>
      <t>36</t>
    </r>
    <r>
      <rPr>
        <sz val="9"/>
        <rFont val="SimSun"/>
        <charset val="134"/>
      </rPr>
      <t>米，双向</t>
    </r>
    <r>
      <rPr>
        <sz val="9"/>
        <rFont val="Times New Roman"/>
        <charset val="134"/>
      </rPr>
      <t>6</t>
    </r>
    <r>
      <rPr>
        <sz val="9"/>
        <rFont val="SimSun"/>
        <charset val="134"/>
      </rPr>
      <t>车道；</t>
    </r>
    <r>
      <rPr>
        <sz val="9"/>
        <rFont val="Times New Roman"/>
        <charset val="134"/>
      </rPr>
      <t>5</t>
    </r>
    <r>
      <rPr>
        <sz val="9"/>
        <rFont val="SimSun"/>
        <charset val="134"/>
      </rPr>
      <t>号路为城市次干路，长</t>
    </r>
    <r>
      <rPr>
        <sz val="9"/>
        <rFont val="Times New Roman"/>
        <charset val="134"/>
      </rPr>
      <t>1.56</t>
    </r>
    <r>
      <rPr>
        <sz val="9"/>
        <rFont val="SimSun"/>
        <charset val="134"/>
      </rPr>
      <t>公里，路幅宽度</t>
    </r>
    <r>
      <rPr>
        <sz val="9"/>
        <rFont val="Times New Roman"/>
        <charset val="134"/>
      </rPr>
      <t>36</t>
    </r>
    <r>
      <rPr>
        <sz val="9"/>
        <rFont val="SimSun"/>
        <charset val="134"/>
      </rPr>
      <t>米；</t>
    </r>
    <r>
      <rPr>
        <sz val="9"/>
        <rFont val="Times New Roman"/>
        <charset val="134"/>
      </rPr>
      <t>8</t>
    </r>
    <r>
      <rPr>
        <sz val="9"/>
        <rFont val="SimSun"/>
        <charset val="134"/>
      </rPr>
      <t>号道路为城市次干路，长</t>
    </r>
    <r>
      <rPr>
        <sz val="9"/>
        <rFont val="Times New Roman"/>
        <charset val="134"/>
      </rPr>
      <t>2.99</t>
    </r>
    <r>
      <rPr>
        <sz val="9"/>
        <rFont val="SimSun"/>
        <charset val="134"/>
      </rPr>
      <t>公里，路幅宽度</t>
    </r>
    <r>
      <rPr>
        <sz val="9"/>
        <rFont val="Times New Roman"/>
        <charset val="134"/>
      </rPr>
      <t>32</t>
    </r>
    <r>
      <rPr>
        <sz val="9"/>
        <rFont val="SimSun"/>
        <charset val="134"/>
      </rPr>
      <t>米；空港大道（东西方向）长</t>
    </r>
    <r>
      <rPr>
        <sz val="9"/>
        <rFont val="Times New Roman"/>
        <charset val="134"/>
      </rPr>
      <t>430</t>
    </r>
    <r>
      <rPr>
        <sz val="9"/>
        <rFont val="SimSun"/>
        <charset val="134"/>
      </rPr>
      <t>米，标准路幅宽</t>
    </r>
    <r>
      <rPr>
        <sz val="9"/>
        <rFont val="Times New Roman"/>
        <charset val="134"/>
      </rPr>
      <t>43</t>
    </r>
    <r>
      <rPr>
        <sz val="9"/>
        <rFont val="SimSun"/>
        <charset val="134"/>
      </rPr>
      <t>米，含桥梁一座，桥长</t>
    </r>
    <r>
      <rPr>
        <sz val="9"/>
        <rFont val="Times New Roman"/>
        <charset val="134"/>
      </rPr>
      <t>374</t>
    </r>
    <r>
      <rPr>
        <sz val="9"/>
        <rFont val="SimSun"/>
        <charset val="134"/>
      </rPr>
      <t>米。包含道路、桥梁、结构、排水、路灯、综合管网、交通、绿化及附属设施等。</t>
    </r>
  </si>
  <si>
    <t>桥梁基础施工、道路绿化完工</t>
  </si>
  <si>
    <t>空港生活配套区（跳蹬河滨区）市政基础设施</t>
  </si>
  <si>
    <r>
      <rPr>
        <sz val="9"/>
        <rFont val="SimSun"/>
        <charset val="134"/>
      </rPr>
      <t>次干路</t>
    </r>
    <r>
      <rPr>
        <sz val="9"/>
        <rFont val="Times New Roman"/>
        <charset val="134"/>
      </rPr>
      <t>6</t>
    </r>
    <r>
      <rPr>
        <sz val="9"/>
        <rFont val="SimSun"/>
        <charset val="134"/>
      </rPr>
      <t>条，总长</t>
    </r>
    <r>
      <rPr>
        <sz val="9"/>
        <rFont val="Times New Roman"/>
        <charset val="134"/>
      </rPr>
      <t>6.2</t>
    </r>
    <r>
      <rPr>
        <sz val="9"/>
        <rFont val="SimSun"/>
        <charset val="134"/>
      </rPr>
      <t>公里，宽</t>
    </r>
    <r>
      <rPr>
        <sz val="9"/>
        <rFont val="Times New Roman"/>
        <charset val="134"/>
      </rPr>
      <t>26</t>
    </r>
    <r>
      <rPr>
        <sz val="9"/>
        <rFont val="SimSun"/>
        <charset val="134"/>
      </rPr>
      <t>米，双向</t>
    </r>
    <r>
      <rPr>
        <sz val="9"/>
        <rFont val="Times New Roman"/>
        <charset val="134"/>
      </rPr>
      <t>4</t>
    </r>
    <r>
      <rPr>
        <sz val="9"/>
        <rFont val="SimSun"/>
        <charset val="134"/>
      </rPr>
      <t>车道；支路</t>
    </r>
    <r>
      <rPr>
        <sz val="9"/>
        <rFont val="Times New Roman"/>
        <charset val="134"/>
      </rPr>
      <t>7</t>
    </r>
    <r>
      <rPr>
        <sz val="9"/>
        <rFont val="SimSun"/>
        <charset val="134"/>
      </rPr>
      <t>条，总长</t>
    </r>
    <r>
      <rPr>
        <sz val="9"/>
        <rFont val="Times New Roman"/>
        <charset val="134"/>
      </rPr>
      <t>4.6</t>
    </r>
    <r>
      <rPr>
        <sz val="9"/>
        <rFont val="SimSun"/>
        <charset val="134"/>
      </rPr>
      <t>公里，宽</t>
    </r>
    <r>
      <rPr>
        <sz val="9"/>
        <rFont val="Times New Roman"/>
        <charset val="134"/>
      </rPr>
      <t>16</t>
    </r>
    <r>
      <rPr>
        <sz val="9"/>
        <rFont val="SimSun"/>
        <charset val="134"/>
      </rPr>
      <t>米，双向</t>
    </r>
    <r>
      <rPr>
        <sz val="9"/>
        <rFont val="Times New Roman"/>
        <charset val="134"/>
      </rPr>
      <t>2</t>
    </r>
    <r>
      <rPr>
        <sz val="9"/>
        <rFont val="SimSun"/>
        <charset val="134"/>
      </rPr>
      <t>车道</t>
    </r>
  </si>
  <si>
    <t>路基、桥梁基础施工</t>
  </si>
  <si>
    <t>空港综合配套区（北区）基础设施项目二期工程</t>
  </si>
  <si>
    <r>
      <rPr>
        <sz val="9"/>
        <rFont val="SimSun"/>
        <charset val="134"/>
      </rPr>
      <t>次干道总长</t>
    </r>
    <r>
      <rPr>
        <sz val="9"/>
        <rFont val="Times New Roman"/>
        <charset val="134"/>
      </rPr>
      <t>4.9</t>
    </r>
    <r>
      <rPr>
        <sz val="9"/>
        <rFont val="SimSun"/>
        <charset val="134"/>
      </rPr>
      <t>公里，宽</t>
    </r>
    <r>
      <rPr>
        <sz val="9"/>
        <rFont val="Times New Roman"/>
        <charset val="134"/>
      </rPr>
      <t>26</t>
    </r>
    <r>
      <rPr>
        <sz val="9"/>
        <rFont val="SimSun"/>
        <charset val="134"/>
      </rPr>
      <t>米，双向</t>
    </r>
    <r>
      <rPr>
        <sz val="9"/>
        <rFont val="Times New Roman"/>
        <charset val="134"/>
      </rPr>
      <t>4</t>
    </r>
    <r>
      <rPr>
        <sz val="9"/>
        <rFont val="SimSun"/>
        <charset val="134"/>
      </rPr>
      <t>车道；支路总长</t>
    </r>
    <r>
      <rPr>
        <sz val="9"/>
        <rFont val="Times New Roman"/>
        <charset val="134"/>
      </rPr>
      <t>11.5</t>
    </r>
    <r>
      <rPr>
        <sz val="9"/>
        <rFont val="SimSun"/>
        <charset val="134"/>
      </rPr>
      <t>公里，宽</t>
    </r>
    <r>
      <rPr>
        <sz val="9"/>
        <rFont val="Times New Roman"/>
        <charset val="134"/>
      </rPr>
      <t>16</t>
    </r>
    <r>
      <rPr>
        <sz val="9"/>
        <rFont val="SimSun"/>
        <charset val="134"/>
      </rPr>
      <t>米，双向</t>
    </r>
    <r>
      <rPr>
        <sz val="9"/>
        <rFont val="Times New Roman"/>
        <charset val="134"/>
      </rPr>
      <t>2</t>
    </r>
    <r>
      <rPr>
        <sz val="9"/>
        <rFont val="SimSun"/>
        <charset val="134"/>
      </rPr>
      <t>车道。</t>
    </r>
  </si>
  <si>
    <t>路基、桥梁基础、管网施工</t>
  </si>
  <si>
    <t>两路寸滩保税港区空港现代物流园区基础设施项目</t>
  </si>
  <si>
    <r>
      <rPr>
        <sz val="9"/>
        <rFont val="SimSun"/>
        <charset val="134"/>
      </rPr>
      <t>包括</t>
    </r>
    <r>
      <rPr>
        <sz val="9"/>
        <rFont val="Times New Roman"/>
        <charset val="134"/>
      </rPr>
      <t>Z1Z2Z3Z4H1H2H3</t>
    </r>
    <r>
      <rPr>
        <sz val="9"/>
        <rFont val="SimSun"/>
        <charset val="134"/>
      </rPr>
      <t>等七条次支路</t>
    </r>
  </si>
  <si>
    <r>
      <rPr>
        <sz val="9"/>
        <rFont val="SimSun"/>
        <charset val="134"/>
      </rPr>
      <t>空港综合配套区（</t>
    </r>
    <r>
      <rPr>
        <sz val="9"/>
        <rFont val="Times New Roman"/>
        <charset val="134"/>
      </rPr>
      <t>Q</t>
    </r>
    <r>
      <rPr>
        <sz val="9"/>
        <rFont val="SimSun"/>
        <charset val="134"/>
      </rPr>
      <t>分区）市政道路项目（次支路）</t>
    </r>
  </si>
  <si>
    <r>
      <rPr>
        <sz val="9"/>
        <rFont val="SimSun"/>
        <charset val="134"/>
      </rPr>
      <t>本项目共有</t>
    </r>
    <r>
      <rPr>
        <sz val="9"/>
        <rFont val="Times New Roman"/>
        <charset val="134"/>
      </rPr>
      <t>18</t>
    </r>
    <r>
      <rPr>
        <sz val="9"/>
        <rFont val="SimSun"/>
        <charset val="134"/>
      </rPr>
      <t>条道路，其中次干路</t>
    </r>
    <r>
      <rPr>
        <sz val="9"/>
        <rFont val="Times New Roman"/>
        <charset val="134"/>
      </rPr>
      <t>7</t>
    </r>
    <r>
      <rPr>
        <sz val="9"/>
        <rFont val="SimSun"/>
        <charset val="134"/>
      </rPr>
      <t>条研究总长</t>
    </r>
    <r>
      <rPr>
        <sz val="9"/>
        <rFont val="Times New Roman"/>
        <charset val="134"/>
      </rPr>
      <t>7.899km</t>
    </r>
    <r>
      <rPr>
        <sz val="9"/>
        <rFont val="SimSun"/>
        <charset val="134"/>
      </rPr>
      <t>，支路</t>
    </r>
    <r>
      <rPr>
        <sz val="9"/>
        <rFont val="Times New Roman"/>
        <charset val="134"/>
      </rPr>
      <t>11</t>
    </r>
    <r>
      <rPr>
        <sz val="9"/>
        <rFont val="SimSun"/>
        <charset val="134"/>
      </rPr>
      <t>条研究总长</t>
    </r>
    <r>
      <rPr>
        <sz val="9"/>
        <rFont val="Times New Roman"/>
        <charset val="134"/>
      </rPr>
      <t>10.883km</t>
    </r>
    <r>
      <rPr>
        <sz val="9"/>
        <rFont val="SimSun"/>
        <charset val="134"/>
      </rPr>
      <t>，共约</t>
    </r>
    <r>
      <rPr>
        <sz val="9"/>
        <rFont val="Times New Roman"/>
        <charset val="134"/>
      </rPr>
      <t>18.782km</t>
    </r>
    <r>
      <rPr>
        <sz val="9"/>
        <rFont val="SimSun"/>
        <charset val="134"/>
      </rPr>
      <t>。其中包含</t>
    </r>
    <r>
      <rPr>
        <sz val="9"/>
        <rFont val="Times New Roman"/>
        <charset val="134"/>
      </rPr>
      <t>10</t>
    </r>
    <r>
      <rPr>
        <sz val="9"/>
        <rFont val="SimSun"/>
        <charset val="134"/>
      </rPr>
      <t>座桥梁，两个隧道。</t>
    </r>
  </si>
  <si>
    <r>
      <rPr>
        <sz val="9"/>
        <rFont val="SimSun"/>
        <charset val="134"/>
      </rPr>
      <t>土石方完成</t>
    </r>
    <r>
      <rPr>
        <sz val="9"/>
        <rFont val="Times New Roman"/>
        <charset val="134"/>
      </rPr>
      <t>80%</t>
    </r>
  </si>
  <si>
    <t>疏唐立交工程</t>
  </si>
  <si>
    <r>
      <rPr>
        <sz val="9"/>
        <rFont val="SimSun"/>
        <charset val="134"/>
      </rPr>
      <t>项目是港泰路与福港大道的节点，与北侧鱼嘴立交形成为组合式全互通式立交，其中港泰路跨江主干路，双向</t>
    </r>
    <r>
      <rPr>
        <sz val="9"/>
        <rFont val="Times New Roman"/>
        <charset val="134"/>
      </rPr>
      <t>6</t>
    </r>
    <r>
      <rPr>
        <sz val="9"/>
        <rFont val="SimSun"/>
        <charset val="134"/>
      </rPr>
      <t>车道，立交范围段长约</t>
    </r>
    <r>
      <rPr>
        <sz val="9"/>
        <rFont val="Times New Roman"/>
        <charset val="134"/>
      </rPr>
      <t>1.2km</t>
    </r>
    <r>
      <rPr>
        <sz val="9"/>
        <rFont val="SimSun"/>
        <charset val="134"/>
      </rPr>
      <t>，福港大道为现状已通车双向</t>
    </r>
    <r>
      <rPr>
        <sz val="9"/>
        <rFont val="Times New Roman"/>
        <charset val="134"/>
      </rPr>
      <t>6</t>
    </r>
    <r>
      <rPr>
        <sz val="9"/>
        <rFont val="SimSun"/>
        <charset val="134"/>
      </rPr>
      <t>车道交通主干道，项目占地约</t>
    </r>
    <r>
      <rPr>
        <sz val="9"/>
        <rFont val="Times New Roman"/>
        <charset val="134"/>
      </rPr>
      <t>258452</t>
    </r>
    <r>
      <rPr>
        <sz val="9"/>
        <rFont val="SimSun"/>
        <charset val="134"/>
      </rPr>
      <t>㎡</t>
    </r>
    <r>
      <rPr>
        <sz val="9"/>
        <rFont val="Times New Roman"/>
        <charset val="134"/>
      </rPr>
      <t>(388</t>
    </r>
    <r>
      <rPr>
        <sz val="9"/>
        <rFont val="SimSun"/>
        <charset val="134"/>
      </rPr>
      <t>亩）。主干道设计时速为</t>
    </r>
    <r>
      <rPr>
        <sz val="9"/>
        <rFont val="Times New Roman"/>
        <charset val="134"/>
      </rPr>
      <t>60km/h</t>
    </r>
    <r>
      <rPr>
        <sz val="9"/>
        <rFont val="SimSun"/>
        <charset val="134"/>
      </rPr>
      <t>，匝道设计时速为</t>
    </r>
    <r>
      <rPr>
        <sz val="9"/>
        <rFont val="Times New Roman"/>
        <charset val="134"/>
      </rPr>
      <t>40km/h</t>
    </r>
    <r>
      <rPr>
        <sz val="9"/>
        <rFont val="SimSun"/>
        <charset val="134"/>
      </rPr>
      <t>，共</t>
    </r>
    <r>
      <rPr>
        <sz val="9"/>
        <rFont val="Times New Roman"/>
        <charset val="134"/>
      </rPr>
      <t>14</t>
    </r>
    <r>
      <rPr>
        <sz val="9"/>
        <rFont val="SimSun"/>
        <charset val="134"/>
      </rPr>
      <t>条匝道，总长约</t>
    </r>
    <r>
      <rPr>
        <sz val="9"/>
        <rFont val="Times New Roman"/>
        <charset val="134"/>
      </rPr>
      <t>8.58km.2020</t>
    </r>
    <r>
      <rPr>
        <sz val="9"/>
        <rFont val="SimSun"/>
        <charset val="134"/>
      </rPr>
      <t>年开工建设范围：重庆轨道四号线建设运营有限公司代建范围，具体内容为：轨道保护线范围内立交桥梁的桥面、承台及基础工程，代建总投资约</t>
    </r>
    <r>
      <rPr>
        <sz val="9"/>
        <rFont val="Times New Roman"/>
        <charset val="134"/>
      </rPr>
      <t>16424</t>
    </r>
    <r>
      <rPr>
        <sz val="9"/>
        <rFont val="SimSun"/>
        <charset val="134"/>
      </rPr>
      <t>万元，其中工程费用约</t>
    </r>
    <r>
      <rPr>
        <sz val="9"/>
        <rFont val="Times New Roman"/>
        <charset val="134"/>
      </rPr>
      <t>13486</t>
    </r>
    <r>
      <rPr>
        <sz val="9"/>
        <rFont val="SimSun"/>
        <charset val="134"/>
      </rPr>
      <t>万元。</t>
    </r>
  </si>
  <si>
    <t>施工单位进场</t>
  </si>
  <si>
    <r>
      <rPr>
        <sz val="9"/>
        <rFont val="SimSun"/>
        <charset val="134"/>
      </rPr>
      <t>协同创新区</t>
    </r>
    <r>
      <rPr>
        <sz val="9"/>
        <rFont val="Times New Roman"/>
        <charset val="134"/>
      </rPr>
      <t>-</t>
    </r>
    <r>
      <rPr>
        <sz val="9"/>
        <rFont val="SimSun"/>
        <charset val="134"/>
      </rPr>
      <t>西北工业大学科创中心教学科研基地</t>
    </r>
  </si>
  <si>
    <r>
      <rPr>
        <sz val="9"/>
        <rFont val="SimSun"/>
        <charset val="134"/>
      </rPr>
      <t>建筑面积约</t>
    </r>
    <r>
      <rPr>
        <sz val="9"/>
        <rFont val="Times New Roman"/>
        <charset val="134"/>
      </rPr>
      <t>3.4</t>
    </r>
    <r>
      <rPr>
        <sz val="9"/>
        <rFont val="SimSun"/>
        <charset val="134"/>
      </rPr>
      <t>万平方米</t>
    </r>
  </si>
  <si>
    <r>
      <rPr>
        <sz val="9"/>
        <rFont val="SimSun"/>
        <charset val="134"/>
      </rPr>
      <t>室内外装修完成</t>
    </r>
    <r>
      <rPr>
        <sz val="9"/>
        <rFont val="Times New Roman"/>
        <charset val="134"/>
      </rPr>
      <t>80%</t>
    </r>
  </si>
  <si>
    <t>科创局</t>
  </si>
  <si>
    <t>重庆八中龙兴分校</t>
  </si>
  <si>
    <r>
      <rPr>
        <sz val="9"/>
        <rFont val="Times New Roman"/>
        <charset val="134"/>
      </rPr>
      <t>120</t>
    </r>
    <r>
      <rPr>
        <sz val="9"/>
        <rFont val="SimSun"/>
        <charset val="134"/>
      </rPr>
      <t>个班（初中</t>
    </r>
    <r>
      <rPr>
        <sz val="9"/>
        <rFont val="Times New Roman"/>
        <charset val="134"/>
      </rPr>
      <t>90</t>
    </r>
    <r>
      <rPr>
        <sz val="9"/>
        <rFont val="SimSun"/>
        <charset val="134"/>
      </rPr>
      <t>个班，高中</t>
    </r>
    <r>
      <rPr>
        <sz val="9"/>
        <rFont val="Times New Roman"/>
        <charset val="134"/>
      </rPr>
      <t>30</t>
    </r>
    <r>
      <rPr>
        <sz val="9"/>
        <rFont val="SimSun"/>
        <charset val="134"/>
      </rPr>
      <t>个班）。项目占地约</t>
    </r>
    <r>
      <rPr>
        <sz val="9"/>
        <rFont val="Times New Roman"/>
        <charset val="134"/>
      </rPr>
      <t>223</t>
    </r>
    <r>
      <rPr>
        <sz val="9"/>
        <rFont val="SimSun"/>
        <charset val="134"/>
      </rPr>
      <t>亩，建筑面积约</t>
    </r>
    <r>
      <rPr>
        <sz val="9"/>
        <rFont val="Times New Roman"/>
        <charset val="134"/>
      </rPr>
      <t>20</t>
    </r>
    <r>
      <rPr>
        <sz val="9"/>
        <rFont val="SimSun"/>
        <charset val="134"/>
      </rPr>
      <t>万㎡</t>
    </r>
  </si>
  <si>
    <r>
      <rPr>
        <sz val="9"/>
        <rFont val="SimSun"/>
        <charset val="134"/>
      </rPr>
      <t>基础完成</t>
    </r>
    <r>
      <rPr>
        <sz val="9"/>
        <rFont val="Times New Roman"/>
        <charset val="134"/>
      </rPr>
      <t>80%</t>
    </r>
    <r>
      <rPr>
        <sz val="9"/>
        <rFont val="SimSun"/>
        <charset val="134"/>
      </rPr>
      <t>，主体结构完成</t>
    </r>
    <r>
      <rPr>
        <sz val="9"/>
        <rFont val="Times New Roman"/>
        <charset val="134"/>
      </rPr>
      <t>20%</t>
    </r>
  </si>
  <si>
    <t>两江投资集团</t>
  </si>
  <si>
    <t>渝北实验小学龙兴分校</t>
  </si>
  <si>
    <r>
      <rPr>
        <sz val="9"/>
        <rFont val="Times New Roman"/>
        <charset val="134"/>
      </rPr>
      <t>60</t>
    </r>
    <r>
      <rPr>
        <sz val="9"/>
        <rFont val="SimSun"/>
        <charset val="134"/>
      </rPr>
      <t>个班，选址于龙盛片区</t>
    </r>
    <r>
      <rPr>
        <sz val="9"/>
        <rFont val="Times New Roman"/>
        <charset val="134"/>
      </rPr>
      <t>E07-02/02</t>
    </r>
    <r>
      <rPr>
        <sz val="9"/>
        <rFont val="SimSun"/>
        <charset val="134"/>
      </rPr>
      <t>号地块，用地面积约</t>
    </r>
    <r>
      <rPr>
        <sz val="9"/>
        <rFont val="Times New Roman"/>
        <charset val="134"/>
      </rPr>
      <t>94</t>
    </r>
    <r>
      <rPr>
        <sz val="9"/>
        <rFont val="SimSun"/>
        <charset val="134"/>
      </rPr>
      <t>亩，总建筑面积约</t>
    </r>
    <r>
      <rPr>
        <sz val="9"/>
        <rFont val="Times New Roman"/>
        <charset val="134"/>
      </rPr>
      <t>5</t>
    </r>
    <r>
      <rPr>
        <sz val="9"/>
        <rFont val="SimSun"/>
        <charset val="134"/>
      </rPr>
      <t>万平方米</t>
    </r>
  </si>
  <si>
    <r>
      <rPr>
        <sz val="9"/>
        <rFont val="SimSun"/>
        <charset val="134"/>
      </rPr>
      <t>完成总工程量的</t>
    </r>
    <r>
      <rPr>
        <sz val="9"/>
        <rFont val="Times New Roman"/>
        <charset val="134"/>
      </rPr>
      <t>95%</t>
    </r>
  </si>
  <si>
    <t>中国科学院大学重庆学院一期</t>
  </si>
  <si>
    <t>教学楼、食堂、学生宿舍和运动场等基本教学生活设施</t>
  </si>
  <si>
    <t>重庆市江北中学思源校区工程</t>
  </si>
  <si>
    <r>
      <rPr>
        <sz val="9"/>
        <rFont val="SimSun"/>
        <charset val="134"/>
      </rPr>
      <t>用地面积约</t>
    </r>
    <r>
      <rPr>
        <sz val="9"/>
        <rFont val="Times New Roman"/>
        <charset val="134"/>
      </rPr>
      <t>114</t>
    </r>
    <r>
      <rPr>
        <sz val="9"/>
        <rFont val="SimSun"/>
        <charset val="134"/>
      </rPr>
      <t>亩，建筑面积约</t>
    </r>
    <r>
      <rPr>
        <sz val="9"/>
        <rFont val="Times New Roman"/>
        <charset val="134"/>
      </rPr>
      <t>88870</t>
    </r>
    <r>
      <rPr>
        <sz val="9"/>
        <rFont val="SimSun"/>
        <charset val="134"/>
      </rPr>
      <t>平方米</t>
    </r>
  </si>
  <si>
    <r>
      <rPr>
        <sz val="9"/>
        <rFont val="SimSun"/>
        <charset val="134"/>
      </rPr>
      <t>主体完成</t>
    </r>
    <r>
      <rPr>
        <sz val="9"/>
        <rFont val="Times New Roman"/>
        <charset val="134"/>
      </rPr>
      <t>100%</t>
    </r>
  </si>
  <si>
    <r>
      <rPr>
        <sz val="9"/>
        <rFont val="SimSun"/>
        <charset val="134"/>
      </rPr>
      <t>保税港区空港</t>
    </r>
    <r>
      <rPr>
        <sz val="9"/>
        <rFont val="Times New Roman"/>
        <charset val="134"/>
      </rPr>
      <t>I49-3</t>
    </r>
    <r>
      <rPr>
        <sz val="9"/>
        <rFont val="SimSun"/>
        <charset val="134"/>
      </rPr>
      <t>地块小学</t>
    </r>
  </si>
  <si>
    <r>
      <rPr>
        <sz val="9"/>
        <rFont val="SimSun"/>
        <charset val="134"/>
      </rPr>
      <t>位于</t>
    </r>
    <r>
      <rPr>
        <sz val="9"/>
        <rFont val="Times New Roman"/>
        <charset val="134"/>
      </rPr>
      <t>I</t>
    </r>
    <r>
      <rPr>
        <sz val="9"/>
        <rFont val="SimSun"/>
        <charset val="134"/>
      </rPr>
      <t>标准分区</t>
    </r>
    <r>
      <rPr>
        <sz val="9"/>
        <rFont val="Times New Roman"/>
        <charset val="134"/>
      </rPr>
      <t>I49-3</t>
    </r>
    <r>
      <rPr>
        <sz val="9"/>
        <rFont val="SimSun"/>
        <charset val="134"/>
      </rPr>
      <t>地块，</t>
    </r>
    <r>
      <rPr>
        <sz val="9"/>
        <rFont val="Times New Roman"/>
        <charset val="134"/>
      </rPr>
      <t>3.85</t>
    </r>
    <r>
      <rPr>
        <sz val="9"/>
        <rFont val="SimSun"/>
        <charset val="134"/>
      </rPr>
      <t>万平方米，拟建建筑面积约</t>
    </r>
    <r>
      <rPr>
        <sz val="9"/>
        <rFont val="Times New Roman"/>
        <charset val="134"/>
      </rPr>
      <t>5.8</t>
    </r>
    <r>
      <rPr>
        <sz val="9"/>
        <rFont val="SimSun"/>
        <charset val="134"/>
      </rPr>
      <t>万平方米。</t>
    </r>
  </si>
  <si>
    <t>主体施工</t>
  </si>
  <si>
    <t>保税港区集团</t>
  </si>
  <si>
    <t>重庆市第九人民医院两江分院</t>
  </si>
  <si>
    <r>
      <rPr>
        <sz val="9"/>
        <rFont val="SimSun"/>
        <charset val="134"/>
      </rPr>
      <t>占地</t>
    </r>
    <r>
      <rPr>
        <sz val="9"/>
        <rFont val="Times New Roman"/>
        <charset val="134"/>
      </rPr>
      <t>96</t>
    </r>
    <r>
      <rPr>
        <sz val="9"/>
        <rFont val="SimSun"/>
        <charset val="134"/>
      </rPr>
      <t>亩，床位约</t>
    </r>
    <r>
      <rPr>
        <sz val="9"/>
        <rFont val="Times New Roman"/>
        <charset val="134"/>
      </rPr>
      <t>500</t>
    </r>
    <r>
      <rPr>
        <sz val="9"/>
        <rFont val="SimSun"/>
        <charset val="134"/>
      </rPr>
      <t>床</t>
    </r>
  </si>
  <si>
    <r>
      <rPr>
        <sz val="9"/>
        <rFont val="SimSun"/>
        <charset val="134"/>
      </rPr>
      <t>主体完成</t>
    </r>
    <r>
      <rPr>
        <sz val="9"/>
        <rFont val="Times New Roman"/>
        <charset val="134"/>
      </rPr>
      <t>20%</t>
    </r>
  </si>
  <si>
    <t>龙兴专业足球场</t>
  </si>
  <si>
    <r>
      <rPr>
        <sz val="9"/>
        <rFont val="SimSun"/>
        <charset val="134"/>
      </rPr>
      <t>建设用地约</t>
    </r>
    <r>
      <rPr>
        <sz val="9"/>
        <rFont val="Times New Roman"/>
        <charset val="134"/>
      </rPr>
      <t>200</t>
    </r>
    <r>
      <rPr>
        <sz val="9"/>
        <rFont val="SimSun"/>
        <charset val="134"/>
      </rPr>
      <t>亩，</t>
    </r>
    <r>
      <rPr>
        <sz val="9"/>
        <rFont val="Times New Roman"/>
        <charset val="134"/>
      </rPr>
      <t>4.68</t>
    </r>
    <r>
      <rPr>
        <sz val="9"/>
        <rFont val="SimSun"/>
        <charset val="134"/>
      </rPr>
      <t>万座，建筑面积约</t>
    </r>
    <r>
      <rPr>
        <sz val="9"/>
        <rFont val="Times New Roman"/>
        <charset val="134"/>
      </rPr>
      <t>11</t>
    </r>
    <r>
      <rPr>
        <sz val="9"/>
        <rFont val="SimSun"/>
        <charset val="134"/>
      </rPr>
      <t>万平方米，建设内容包括该项目用地范围内土石方工程、边坡支护、景观绿化、照明、配套辅助用房、综合管网等。</t>
    </r>
  </si>
  <si>
    <t>否</t>
  </si>
  <si>
    <r>
      <rPr>
        <sz val="9"/>
        <rFont val="SimSun"/>
        <charset val="134"/>
      </rPr>
      <t>御临河东岸一级截污干管（寨子路</t>
    </r>
    <r>
      <rPr>
        <sz val="9"/>
        <rFont val="Times New Roman"/>
        <charset val="134"/>
      </rPr>
      <t>-</t>
    </r>
    <r>
      <rPr>
        <sz val="9"/>
        <rFont val="SimSun"/>
        <charset val="134"/>
      </rPr>
      <t>盛安路</t>
    </r>
    <r>
      <rPr>
        <sz val="9"/>
        <rFont val="Times New Roman"/>
        <charset val="134"/>
      </rPr>
      <t>)L1</t>
    </r>
    <r>
      <rPr>
        <sz val="9"/>
        <rFont val="SimSun"/>
        <charset val="134"/>
      </rPr>
      <t>，</t>
    </r>
    <r>
      <rPr>
        <sz val="9"/>
        <rFont val="Times New Roman"/>
        <charset val="134"/>
      </rPr>
      <t>L2</t>
    </r>
    <r>
      <rPr>
        <sz val="9"/>
        <rFont val="SimSun"/>
        <charset val="134"/>
      </rPr>
      <t>段</t>
    </r>
  </si>
  <si>
    <r>
      <rPr>
        <sz val="9"/>
        <rFont val="SimSun"/>
        <charset val="134"/>
      </rPr>
      <t>新建截污干管和得升泵站等基础设施，一级截污干管总长</t>
    </r>
    <r>
      <rPr>
        <sz val="9"/>
        <rFont val="Times New Roman"/>
        <charset val="134"/>
      </rPr>
      <t>5.0</t>
    </r>
    <r>
      <rPr>
        <sz val="9"/>
        <rFont val="SimSun"/>
        <charset val="134"/>
      </rPr>
      <t>公里。</t>
    </r>
  </si>
  <si>
    <r>
      <rPr>
        <sz val="9"/>
        <rFont val="Times New Roman"/>
        <charset val="134"/>
      </rPr>
      <t>L1</t>
    </r>
    <r>
      <rPr>
        <sz val="9"/>
        <rFont val="SimSun"/>
        <charset val="134"/>
      </rPr>
      <t>标：截污干管完成</t>
    </r>
    <r>
      <rPr>
        <sz val="9"/>
        <rFont val="Times New Roman"/>
        <charset val="134"/>
      </rPr>
      <t>80%</t>
    </r>
    <r>
      <rPr>
        <sz val="9"/>
        <rFont val="SimSun"/>
        <charset val="134"/>
      </rPr>
      <t>。</t>
    </r>
    <r>
      <rPr>
        <sz val="9"/>
        <rFont val="Times New Roman"/>
        <charset val="134"/>
      </rPr>
      <t xml:space="preserve"> L2</t>
    </r>
    <r>
      <rPr>
        <sz val="9"/>
        <rFont val="SimSun"/>
        <charset val="134"/>
      </rPr>
      <t>标：截污干管完工。</t>
    </r>
  </si>
  <si>
    <t>观音山公园</t>
  </si>
  <si>
    <r>
      <rPr>
        <sz val="9"/>
        <rFont val="SimSun"/>
        <charset val="134"/>
      </rPr>
      <t>占地</t>
    </r>
    <r>
      <rPr>
        <sz val="9"/>
        <rFont val="Times New Roman"/>
        <charset val="134"/>
      </rPr>
      <t>2213</t>
    </r>
    <r>
      <rPr>
        <sz val="9"/>
        <rFont val="SimSun"/>
        <charset val="134"/>
      </rPr>
      <t>亩。</t>
    </r>
  </si>
  <si>
    <r>
      <rPr>
        <sz val="9"/>
        <rFont val="SimSun"/>
        <charset val="134"/>
      </rPr>
      <t>施工单位进场，完成临建搭设，清表完成</t>
    </r>
    <r>
      <rPr>
        <sz val="9"/>
        <rFont val="Times New Roman"/>
        <charset val="134"/>
      </rPr>
      <t>20%</t>
    </r>
  </si>
  <si>
    <t>附件16</t>
  </si>
  <si>
    <t xml:space="preserve">2021年两江新区一般公共预算收支预算表 </t>
  </si>
  <si>
    <t>增长%</t>
  </si>
  <si>
    <t>一、税收收入</t>
  </si>
  <si>
    <t xml:space="preserve">    增值税</t>
  </si>
  <si>
    <t xml:space="preserve">    企业所得税</t>
  </si>
  <si>
    <t xml:space="preserve">    个人所得税</t>
  </si>
  <si>
    <t xml:space="preserve">    城市维护建设税</t>
  </si>
  <si>
    <t xml:space="preserve">    房产税</t>
  </si>
  <si>
    <t xml:space="preserve">    印花税</t>
  </si>
  <si>
    <t xml:space="preserve">    城镇土地使用税</t>
  </si>
  <si>
    <t xml:space="preserve">    土地增值税</t>
  </si>
  <si>
    <t xml:space="preserve">    契税</t>
  </si>
  <si>
    <t xml:space="preserve">    环境保护税</t>
  </si>
  <si>
    <t>二、非税收入</t>
  </si>
  <si>
    <t xml:space="preserve">    专项收入</t>
  </si>
  <si>
    <t>十三、资源勘探信息等支出</t>
  </si>
  <si>
    <t xml:space="preserve">    行政事业性收费收入</t>
  </si>
  <si>
    <t xml:space="preserve">    罚没收入</t>
  </si>
  <si>
    <t xml:space="preserve">    国有资源（资产）有偿使用收入</t>
  </si>
  <si>
    <t>十六、自然资源海洋气象等支出</t>
  </si>
  <si>
    <r>
      <rPr>
        <sz val="10"/>
        <color indexed="8"/>
        <rFont val="宋体"/>
        <charset val="134"/>
        <scheme val="minor"/>
      </rPr>
      <t xml:space="preserve"> </t>
    </r>
    <r>
      <rPr>
        <sz val="10"/>
        <color theme="1"/>
        <rFont val="宋体"/>
        <charset val="134"/>
        <scheme val="minor"/>
      </rPr>
      <t xml:space="preserve">   政府住房基金收入</t>
    </r>
  </si>
  <si>
    <t>十七、住房保障支出</t>
  </si>
  <si>
    <t>十八、灾害防治及应急管理支出</t>
  </si>
  <si>
    <t>十九、预备费</t>
  </si>
  <si>
    <t>二十、其他支出</t>
  </si>
  <si>
    <t>二十一、债务付息支出</t>
  </si>
  <si>
    <t>一、专项上解支出</t>
  </si>
  <si>
    <t>三、动用预算稳定调节基金</t>
  </si>
  <si>
    <t>四、调入资金</t>
  </si>
  <si>
    <t>注：1.本表直观反映2021年一般公共预算收入与支出的平衡关系。
    2.收入总计（本级收入合计+转移性收入合计）=支出总计（本级支出合计+转移性支出合计）。</t>
  </si>
  <si>
    <t>附件17</t>
  </si>
  <si>
    <t xml:space="preserve">2021年两江新区一般公共预算支出预算表 </t>
  </si>
  <si>
    <t>支    出</t>
  </si>
  <si>
    <t>预 算 数</t>
  </si>
  <si>
    <t xml:space="preserve">  人大事务</t>
  </si>
  <si>
    <t xml:space="preserve">    行政运行</t>
  </si>
  <si>
    <t xml:space="preserve">    代表工作</t>
  </si>
  <si>
    <t xml:space="preserve">    其他人大事务支出</t>
  </si>
  <si>
    <t xml:space="preserve">  政协事务</t>
  </si>
  <si>
    <t xml:space="preserve">    其他政协事务支出</t>
  </si>
  <si>
    <t xml:space="preserve">  政府办公厅（室）及相关机构事务</t>
  </si>
  <si>
    <t xml:space="preserve">    一般行政管理事务</t>
  </si>
  <si>
    <t xml:space="preserve">    信访事务</t>
  </si>
  <si>
    <t xml:space="preserve">    事业运行</t>
  </si>
  <si>
    <t xml:space="preserve">    其他政府办公厅（室）及相关机构事务支出</t>
  </si>
  <si>
    <t xml:space="preserve">  发展与改革事务</t>
  </si>
  <si>
    <t xml:space="preserve">    其他发展与改革事务支出</t>
  </si>
  <si>
    <t xml:space="preserve">  统计信息事务</t>
  </si>
  <si>
    <t xml:space="preserve">    信息事务</t>
  </si>
  <si>
    <t xml:space="preserve">    专项普查活动</t>
  </si>
  <si>
    <t xml:space="preserve">    其他统计信息事务支出</t>
  </si>
  <si>
    <t xml:space="preserve">  财政事务</t>
  </si>
  <si>
    <t xml:space="preserve">    信息化建设</t>
  </si>
  <si>
    <t xml:space="preserve">    其他财政事务支出</t>
  </si>
  <si>
    <t xml:space="preserve">  税收事务</t>
  </si>
  <si>
    <t xml:space="preserve">    其他税收事务支出</t>
  </si>
  <si>
    <t xml:space="preserve">  审计事务</t>
  </si>
  <si>
    <t xml:space="preserve">    其他审计事务支出</t>
  </si>
  <si>
    <t xml:space="preserve">  海关事务</t>
  </si>
  <si>
    <t xml:space="preserve">    其他海关事务支出</t>
  </si>
  <si>
    <t xml:space="preserve">  纪检监察事务</t>
  </si>
  <si>
    <t xml:space="preserve">    其他纪检监察事务支出</t>
  </si>
  <si>
    <t xml:space="preserve">  商贸事务</t>
  </si>
  <si>
    <t xml:space="preserve">    招商引资</t>
  </si>
  <si>
    <t xml:space="preserve">  知识产权事务</t>
  </si>
  <si>
    <t xml:space="preserve">    专利审批</t>
  </si>
  <si>
    <t xml:space="preserve">    知识产权战略和规划</t>
  </si>
  <si>
    <t xml:space="preserve">    其他知识产权事务支出</t>
  </si>
  <si>
    <t xml:space="preserve">  民族事务</t>
  </si>
  <si>
    <t xml:space="preserve">    民族工作专项</t>
  </si>
  <si>
    <t xml:space="preserve">  档案事务</t>
  </si>
  <si>
    <t xml:space="preserve">    档案馆</t>
  </si>
  <si>
    <t xml:space="preserve">    其他档案事务支出</t>
  </si>
  <si>
    <t xml:space="preserve">  群众团体事务</t>
  </si>
  <si>
    <t xml:space="preserve">    其他群众团体事务支出</t>
  </si>
  <si>
    <t xml:space="preserve">  党委办公厅（室）及相关机构事务</t>
  </si>
  <si>
    <t xml:space="preserve">    其他党委办公厅（室）及相关机构事务支出</t>
  </si>
  <si>
    <t xml:space="preserve">  组织事务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</si>
  <si>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</si>
  <si>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</si>
  <si>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</si>
  <si>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</si>
  <si>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</si>
  <si>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</si>
  <si>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其他统战事务支出</t>
  </si>
  <si>
    <t xml:space="preserve">  其他共产党事务支出</t>
  </si>
  <si>
    <t xml:space="preserve">    其他共产党事务支出</t>
  </si>
  <si>
    <t xml:space="preserve">  市场监督管理事务</t>
  </si>
  <si>
    <t xml:space="preserve">    市场主体管理</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</si>
  <si>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</si>
  <si>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</si>
  <si>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</si>
  <si>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</si>
  <si>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</si>
  <si>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</si>
  <si>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</si>
  <si>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其他一般公共服务支出</t>
  </si>
  <si>
    <t xml:space="preserve">  国防动员</t>
  </si>
  <si>
    <t xml:space="preserve">    兵役征集</t>
  </si>
  <si>
    <t xml:space="preserve">    人民防空</t>
  </si>
  <si>
    <t xml:space="preserve">    国防教育</t>
  </si>
  <si>
    <t xml:space="preserve">    民兵</t>
  </si>
  <si>
    <t xml:space="preserve">    其他国防动员支出</t>
  </si>
  <si>
    <t xml:space="preserve">  公安</t>
  </si>
  <si>
    <t xml:space="preserve">    执法办案</t>
  </si>
  <si>
    <t xml:space="preserve">    特别业务</t>
  </si>
  <si>
    <t xml:space="preserve">    其他公安支出</t>
  </si>
  <si>
    <t xml:space="preserve">  检察</t>
  </si>
  <si>
    <t xml:space="preserve">    其他检察支出</t>
  </si>
  <si>
    <t xml:space="preserve">  法院</t>
  </si>
  <si>
    <t xml:space="preserve">    “两庭”建设</t>
  </si>
  <si>
    <t xml:space="preserve">    其他法院支出</t>
  </si>
  <si>
    <t xml:space="preserve">  司法</t>
  </si>
  <si>
    <t xml:space="preserve">    基层司法业务</t>
  </si>
  <si>
    <t xml:space="preserve">    公共法律服务</t>
  </si>
  <si>
    <t xml:space="preserve">    社区矫正</t>
  </si>
  <si>
    <t xml:space="preserve">    法制建设</t>
  </si>
  <si>
    <t xml:space="preserve">  其他公共安全支出</t>
  </si>
  <si>
    <t xml:space="preserve">    其他公共安全支出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</si>
  <si>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</si>
  <si>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</si>
  <si>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</si>
  <si>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</si>
  <si>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</si>
  <si>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</si>
  <si>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</si>
  <si>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</si>
  <si>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</si>
  <si>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</si>
  <si>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进修及培训</t>
  </si>
  <si>
    <t xml:space="preserve">    培训支出</t>
  </si>
  <si>
    <t xml:space="preserve">  教育费附加安排的支出</t>
  </si>
  <si>
    <t xml:space="preserve">    城市中小学校舍建设</t>
  </si>
  <si>
    <t xml:space="preserve">    城市中小学教学设施</t>
  </si>
  <si>
    <t xml:space="preserve">    其他教育费附加安排的支出</t>
  </si>
  <si>
    <t xml:space="preserve">  科技条件与服务</t>
  </si>
  <si>
    <t xml:space="preserve">    机构运行</t>
  </si>
  <si>
    <t xml:space="preserve">    其他科技条件与服务支出</t>
  </si>
  <si>
    <t xml:space="preserve">  其他科学技术支出</t>
  </si>
  <si>
    <t xml:space="preserve">    其他科学技术支出</t>
  </si>
  <si>
    <t xml:space="preserve">  文化和旅游</t>
  </si>
  <si>
    <t xml:space="preserve">    群众文化</t>
  </si>
  <si>
    <t xml:space="preserve">    文化和旅游市场管理</t>
  </si>
  <si>
    <t xml:space="preserve">    文化和旅游管理事务</t>
  </si>
  <si>
    <t xml:space="preserve">    其他文化和旅游支出</t>
  </si>
  <si>
    <t xml:space="preserve">  文物</t>
  </si>
  <si>
    <t xml:space="preserve">    文物保护</t>
  </si>
  <si>
    <t xml:space="preserve">  体育</t>
  </si>
  <si>
    <t xml:space="preserve">    群众体育</t>
  </si>
  <si>
    <t xml:space="preserve">  其他文化旅游体育与传媒支出</t>
  </si>
  <si>
    <t xml:space="preserve">    宣传文化发展专项支出</t>
  </si>
  <si>
    <t xml:space="preserve">    其他文化旅游体育与传媒支出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</si>
  <si>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</si>
  <si>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</si>
  <si>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</si>
  <si>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</si>
  <si>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</si>
  <si>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</si>
  <si>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</si>
  <si>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劳动人事争议调解仲裁</t>
  </si>
  <si>
    <t xml:space="preserve">    引进人才费用</t>
  </si>
  <si>
    <t xml:space="preserve">    其他人力资源和社会保障管理事务支出</t>
  </si>
  <si>
    <t xml:space="preserve">  民政管理事务</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</si>
  <si>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</si>
  <si>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</si>
  <si>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</si>
  <si>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</si>
  <si>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</si>
  <si>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</si>
  <si>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</si>
  <si>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就业补助</t>
  </si>
  <si>
    <t xml:space="preserve">    就业创业服务补贴</t>
  </si>
  <si>
    <t xml:space="preserve">    社会保险补贴</t>
  </si>
  <si>
    <t xml:space="preserve">    公益性岗位补贴</t>
  </si>
  <si>
    <t xml:space="preserve">    就业见习补贴</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</si>
  <si>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</si>
  <si>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</si>
  <si>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</si>
  <si>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</si>
  <si>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</si>
  <si>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</si>
  <si>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</si>
  <si>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</si>
  <si>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</si>
  <si>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</si>
  <si>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</si>
  <si>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</si>
  <si>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军队移交政府的离退休干部管理机构</t>
  </si>
  <si>
    <t xml:space="preserve">    退役士兵管理教育</t>
  </si>
  <si>
    <t xml:space="preserve">    军队转业干部干部安置</t>
  </si>
  <si>
    <t xml:space="preserve">    其他退役安置支出</t>
  </si>
  <si>
    <t xml:space="preserve">  社会福利</t>
  </si>
  <si>
    <t xml:space="preserve">    儿童福利</t>
  </si>
  <si>
    <t xml:space="preserve">    老年福利</t>
  </si>
  <si>
    <t xml:space="preserve">    殡葬</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</si>
  <si>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</si>
  <si>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</si>
  <si>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</si>
  <si>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</si>
  <si>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</si>
  <si>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</si>
  <si>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</si>
  <si>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</si>
  <si>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最低生活保障</t>
  </si>
  <si>
    <t xml:space="preserve">    城市最低生活保障金支出</t>
  </si>
  <si>
    <t xml:space="preserve">  临时救助</t>
  </si>
  <si>
    <t xml:space="preserve">    临时救助支出</t>
  </si>
  <si>
    <t xml:space="preserve">  特困人员救助供养</t>
  </si>
  <si>
    <t xml:space="preserve">    城市特困人员救助供养支出</t>
  </si>
  <si>
    <t xml:space="preserve">  其他生活救助</t>
  </si>
  <si>
    <t xml:space="preserve">    其他城市生活救助</t>
  </si>
  <si>
    <t xml:space="preserve">  退役军人管理事务</t>
  </si>
  <si>
    <t xml:space="preserve">    拥军优属</t>
  </si>
  <si>
    <t xml:space="preserve">    其他退役军人事务管理支出</t>
  </si>
  <si>
    <t xml:space="preserve">  财政代缴社会保险费支出</t>
  </si>
  <si>
    <t xml:space="preserve">    财政代缴其他社会保险费支出</t>
  </si>
  <si>
    <t xml:space="preserve">  其他社会保障和就业支出</t>
  </si>
  <si>
    <t xml:space="preserve">    其他社会保障和就业支出</t>
  </si>
  <si>
    <t xml:space="preserve">  卫生健康管理事务</t>
  </si>
  <si>
    <t xml:space="preserve">    其他卫生健康管理事务支出</t>
  </si>
  <si>
    <t xml:space="preserve">  公立医院</t>
  </si>
  <si>
    <t xml:space="preserve">    综合医院</t>
  </si>
  <si>
    <t xml:space="preserve">    其他公立医院支出</t>
  </si>
  <si>
    <t xml:space="preserve">  基层医疗卫生机构</t>
  </si>
  <si>
    <t xml:space="preserve">    城市社区卫生机构</t>
  </si>
  <si>
    <t xml:space="preserve">  公共卫生</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</si>
  <si>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</si>
  <si>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</si>
  <si>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</si>
  <si>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</si>
  <si>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</si>
  <si>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</si>
  <si>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计划生育事务</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</si>
  <si>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</si>
  <si>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</si>
  <si>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</si>
  <si>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</si>
  <si>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</si>
  <si>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</si>
  <si>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财政对基本医疗保险基金的补助</t>
  </si>
  <si>
    <t xml:space="preserve">    财政对城乡居民基本医疗保险基金的补助</t>
  </si>
  <si>
    <t xml:space="preserve">  医疗救助</t>
  </si>
  <si>
    <t xml:space="preserve">    城乡医疗救助</t>
  </si>
  <si>
    <t xml:space="preserve">  优抚对象医疗</t>
  </si>
  <si>
    <t xml:space="preserve">    优抚对象医疗补助</t>
  </si>
  <si>
    <t xml:space="preserve">  其他卫生健康支出</t>
  </si>
  <si>
    <t xml:space="preserve">    其他卫生健康支出</t>
  </si>
  <si>
    <t xml:space="preserve">  环境保护管理事务</t>
  </si>
  <si>
    <t xml:space="preserve">    其他环境保护管理事务支出</t>
  </si>
  <si>
    <t xml:space="preserve">  环境监测与监察</t>
  </si>
  <si>
    <t xml:space="preserve">    其他环境监测与监察支出</t>
  </si>
  <si>
    <t xml:space="preserve">  污染防治</t>
  </si>
  <si>
    <t xml:space="preserve">    大气</t>
  </si>
  <si>
    <t xml:space="preserve">    水体</t>
  </si>
  <si>
    <t xml:space="preserve">    固体废弃物与化学品</t>
  </si>
  <si>
    <t xml:space="preserve">  其他节能环保支出</t>
  </si>
  <si>
    <t xml:space="preserve">    其他节能环保支出</t>
  </si>
  <si>
    <t xml:space="preserve">  城乡社区管理事务</t>
  </si>
  <si>
    <t xml:space="preserve">    城管执法</t>
  </si>
  <si>
    <t xml:space="preserve">    工程建设管理</t>
  </si>
  <si>
    <t xml:space="preserve">    其他城乡社区管理事务支出</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</si>
  <si>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</si>
  <si>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</si>
  <si>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</si>
  <si>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</si>
  <si>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</si>
  <si>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</si>
  <si>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</si>
  <si>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</si>
  <si>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</si>
  <si>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农业农村</t>
  </si>
  <si>
    <t xml:space="preserve">    病虫害控制</t>
  </si>
  <si>
    <t xml:space="preserve">    执法监管</t>
  </si>
  <si>
    <t xml:space="preserve">    农业资源保护修复与利用</t>
  </si>
  <si>
    <t xml:space="preserve">  林业和草原</t>
  </si>
  <si>
    <t xml:space="preserve">    森林资源培育</t>
  </si>
  <si>
    <t xml:space="preserve">    其他林业和草原支出</t>
  </si>
  <si>
    <t xml:space="preserve">  水利</t>
  </si>
  <si>
    <t xml:space="preserve">    水利工程运行与维护</t>
  </si>
  <si>
    <t xml:space="preserve">    防汛</t>
  </si>
  <si>
    <t xml:space="preserve">    抗旱</t>
  </si>
  <si>
    <t xml:space="preserve">    其他水利支出</t>
  </si>
  <si>
    <t xml:space="preserve">  普惠金融发展支出</t>
  </si>
  <si>
    <t xml:space="preserve">    创业担保贷款贴息</t>
  </si>
  <si>
    <t xml:space="preserve">  公路水路运输</t>
  </si>
  <si>
    <t xml:space="preserve">    公路和运输安全</t>
  </si>
  <si>
    <t xml:space="preserve">    公路运输管理</t>
  </si>
  <si>
    <t xml:space="preserve">    港口设施</t>
  </si>
  <si>
    <t xml:space="preserve">    海事管理</t>
  </si>
  <si>
    <t xml:space="preserve">    水路运输管理支出</t>
  </si>
  <si>
    <t xml:space="preserve">    其他公路水路运输支出</t>
  </si>
  <si>
    <t xml:space="preserve">  铁路运输</t>
  </si>
  <si>
    <t xml:space="preserve">    其他铁路运输支出</t>
  </si>
  <si>
    <t xml:space="preserve">  其他交通运输支出</t>
  </si>
  <si>
    <t xml:space="preserve">    公共交通运营补助</t>
  </si>
  <si>
    <t xml:space="preserve">    其他交通运输支出</t>
  </si>
  <si>
    <t xml:space="preserve">  制造业</t>
  </si>
  <si>
    <t xml:space="preserve">    其他制造业支出</t>
  </si>
  <si>
    <t xml:space="preserve">  工业和信息产业监管</t>
  </si>
  <si>
    <t xml:space="preserve">    产业发展</t>
  </si>
  <si>
    <t xml:space="preserve">  支持中小企业发展和管理支出</t>
  </si>
  <si>
    <t xml:space="preserve">    中小企业发展专项</t>
  </si>
  <si>
    <t xml:space="preserve">    其他支持中小企业发展和管理支出</t>
  </si>
  <si>
    <t xml:space="preserve">  商业流通事务</t>
  </si>
  <si>
    <t xml:space="preserve">    其他商业流通事务支出</t>
  </si>
  <si>
    <t xml:space="preserve">  涉外发展服务支出</t>
  </si>
  <si>
    <t xml:space="preserve">    其他涉外发展服务支出</t>
  </si>
  <si>
    <t xml:space="preserve">  其他商业服务业等支出</t>
  </si>
  <si>
    <t xml:space="preserve">    其他商业服务业等支出</t>
  </si>
  <si>
    <t xml:space="preserve">  金融发展支出</t>
  </si>
  <si>
    <t xml:space="preserve">    利息费用补贴支出</t>
  </si>
  <si>
    <t xml:space="preserve">  其他金融支出</t>
  </si>
  <si>
    <t xml:space="preserve">    重点企业贷款贴息</t>
  </si>
  <si>
    <t xml:space="preserve">    其他金融支出</t>
  </si>
  <si>
    <t xml:space="preserve">  自然资源事务</t>
  </si>
  <si>
    <t xml:space="preserve">    其他自然资源事务支出</t>
  </si>
  <si>
    <t xml:space="preserve">  保障性安居工程支出</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</si>
  <si>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</si>
  <si>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</si>
  <si>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</si>
  <si>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</si>
  <si>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</si>
  <si>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</si>
  <si>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购房补贴</t>
  </si>
  <si>
    <t xml:space="preserve">  应急管理事务</t>
  </si>
  <si>
    <t xml:space="preserve">    安全监管</t>
  </si>
  <si>
    <t xml:space="preserve">    应急管理</t>
  </si>
  <si>
    <t xml:space="preserve">  消防事务</t>
  </si>
  <si>
    <t xml:space="preserve">    消防应急救援</t>
  </si>
  <si>
    <t xml:space="preserve">    其他消防事务支出</t>
  </si>
  <si>
    <t xml:space="preserve">  自然灾害防治</t>
  </si>
  <si>
    <t xml:space="preserve">    其他自然灾害防治支出</t>
  </si>
  <si>
    <t xml:space="preserve">  自然灾害救灾及恢复重建支出</t>
  </si>
  <si>
    <t xml:space="preserve">    自然灾害救灾补助</t>
  </si>
  <si>
    <t xml:space="preserve">  其他支出</t>
  </si>
  <si>
    <t xml:space="preserve">    其他支出</t>
  </si>
  <si>
    <t xml:space="preserve">  地方政府一般债务付息支出</t>
  </si>
  <si>
    <t xml:space="preserve">    地方政府一般债券付息支出</t>
  </si>
  <si>
    <t>附件18</t>
  </si>
  <si>
    <t>（按功能分类科目的基本支出和项目支出）</t>
  </si>
  <si>
    <t>项         目</t>
  </si>
  <si>
    <t>基本支出</t>
  </si>
  <si>
    <t>项目支出</t>
  </si>
  <si>
    <t>一般公共服务支出</t>
  </si>
  <si>
    <t>国防支出</t>
  </si>
  <si>
    <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</si>
  <si>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</si>
  <si>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</si>
  <si>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</si>
  <si>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</si>
  <si>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</si>
  <si>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</si>
  <si>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</si>
  <si>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</si>
  <si>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</si>
  <si>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</si>
  <si>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</si>
  <si>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</si>
  <si>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</si>
  <si>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自然资源海洋气象等支出</t>
  </si>
  <si>
    <t>住房保障支出</t>
  </si>
  <si>
    <t>灾害防治及应急管理支出</t>
  </si>
  <si>
    <t>预备费</t>
  </si>
  <si>
    <t>其他支出</t>
  </si>
  <si>
    <t>债务付息支出</t>
  </si>
  <si>
    <r>
      <rPr>
        <sz val="10"/>
        <rFont val="宋体"/>
        <charset val="134"/>
      </rPr>
      <t>注：在功能分类的基础上，为衔接表1</t>
    </r>
    <r>
      <rPr>
        <sz val="10"/>
        <rFont val="宋体"/>
        <charset val="134"/>
      </rPr>
      <t>4</t>
    </r>
    <r>
      <rPr>
        <sz val="10"/>
        <rFont val="宋体"/>
        <charset val="134"/>
      </rPr>
      <t>，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r>
  </si>
  <si>
    <r>
      <rPr>
        <sz val="14"/>
        <color theme="1"/>
        <rFont val="方正黑体_GBK"/>
        <charset val="134"/>
      </rPr>
      <t>附件</t>
    </r>
    <r>
      <rPr>
        <sz val="14"/>
        <color theme="1"/>
        <rFont val="Times New Roman"/>
        <charset val="134"/>
      </rPr>
      <t>19</t>
    </r>
  </si>
  <si>
    <r>
      <rPr>
        <sz val="18"/>
        <color theme="1"/>
        <rFont val="Times New Roman"/>
        <charset val="134"/>
      </rPr>
      <t>2021</t>
    </r>
    <r>
      <rPr>
        <sz val="18"/>
        <color theme="1"/>
        <rFont val="方正小标宋_GBK"/>
        <charset val="134"/>
      </rPr>
      <t>年两江新区一般公共预算基本支出预算表</t>
    </r>
    <r>
      <rPr>
        <sz val="18"/>
        <color theme="1"/>
        <rFont val="Times New Roman"/>
        <charset val="134"/>
      </rPr>
      <t xml:space="preserve"> </t>
    </r>
  </si>
  <si>
    <t>（按经济分类科目）</t>
  </si>
  <si>
    <r>
      <rPr>
        <sz val="12"/>
        <color theme="1"/>
        <rFont val="宋体"/>
        <charset val="134"/>
      </rPr>
      <t>单位：万元</t>
    </r>
  </si>
  <si>
    <r>
      <rPr>
        <sz val="14"/>
        <rFont val="方正黑体_GBK"/>
        <charset val="134"/>
      </rPr>
      <t>支</t>
    </r>
    <r>
      <rPr>
        <sz val="14"/>
        <rFont val="Times New Roman"/>
        <charset val="134"/>
      </rPr>
      <t xml:space="preserve">       </t>
    </r>
    <r>
      <rPr>
        <sz val="14"/>
        <rFont val="方正黑体_GBK"/>
        <charset val="134"/>
      </rPr>
      <t>出</t>
    </r>
  </si>
  <si>
    <r>
      <rPr>
        <sz val="14"/>
        <rFont val="方正黑体_GBK"/>
        <charset val="134"/>
      </rPr>
      <t>预</t>
    </r>
    <r>
      <rPr>
        <sz val="14"/>
        <rFont val="Times New Roman"/>
        <charset val="134"/>
      </rPr>
      <t xml:space="preserve"> </t>
    </r>
    <r>
      <rPr>
        <sz val="14"/>
        <rFont val="方正黑体_GBK"/>
        <charset val="134"/>
      </rPr>
      <t>算</t>
    </r>
    <r>
      <rPr>
        <sz val="14"/>
        <rFont val="Times New Roman"/>
        <charset val="134"/>
      </rPr>
      <t xml:space="preserve"> </t>
    </r>
    <r>
      <rPr>
        <sz val="14"/>
        <rFont val="方正黑体_GBK"/>
        <charset val="134"/>
      </rPr>
      <t>数</t>
    </r>
  </si>
  <si>
    <r>
      <rPr>
        <sz val="12"/>
        <rFont val="方正黑体_GBK"/>
        <charset val="134"/>
      </rPr>
      <t>本级基本支出合计</t>
    </r>
  </si>
  <si>
    <r>
      <rPr>
        <sz val="10"/>
        <rFont val="宋体"/>
        <charset val="134"/>
      </rPr>
      <t>一、机关工资福利支出</t>
    </r>
  </si>
  <si>
    <r>
      <rPr>
        <sz val="10"/>
        <rFont val="Times New Roman"/>
        <charset val="134"/>
      </rPr>
      <t xml:space="preserve">    </t>
    </r>
    <r>
      <rPr>
        <sz val="10"/>
        <rFont val="宋体"/>
        <charset val="134"/>
      </rPr>
      <t>工资津补贴</t>
    </r>
  </si>
  <si>
    <r>
      <rPr>
        <sz val="10"/>
        <rFont val="Times New Roman"/>
        <charset val="134"/>
      </rPr>
      <t xml:space="preserve">    </t>
    </r>
    <r>
      <rPr>
        <sz val="10"/>
        <rFont val="宋体"/>
        <charset val="134"/>
      </rPr>
      <t>社会保障缴费</t>
    </r>
  </si>
  <si>
    <r>
      <rPr>
        <sz val="10"/>
        <rFont val="Times New Roman"/>
        <charset val="134"/>
      </rPr>
      <t xml:space="preserve">    </t>
    </r>
    <r>
      <rPr>
        <sz val="10"/>
        <rFont val="宋体"/>
        <charset val="134"/>
      </rPr>
      <t>住房公积金</t>
    </r>
    <r>
      <rPr>
        <sz val="10"/>
        <rFont val="Times New Roman"/>
        <charset val="134"/>
      </rPr>
      <t xml:space="preserve"> </t>
    </r>
  </si>
  <si>
    <r>
      <rPr>
        <sz val="10"/>
        <rFont val="Times New Roman"/>
        <charset val="134"/>
      </rPr>
      <t xml:space="preserve">    </t>
    </r>
    <r>
      <rPr>
        <sz val="10"/>
        <rFont val="宋体"/>
        <charset val="134"/>
      </rPr>
      <t>其他工资福利支出</t>
    </r>
  </si>
  <si>
    <r>
      <rPr>
        <sz val="10"/>
        <rFont val="宋体"/>
        <charset val="134"/>
      </rPr>
      <t>二、机关商品和服务支出</t>
    </r>
  </si>
  <si>
    <r>
      <rPr>
        <sz val="10"/>
        <rFont val="Times New Roman"/>
        <charset val="134"/>
      </rPr>
      <t xml:space="preserve">    </t>
    </r>
    <r>
      <rPr>
        <sz val="10"/>
        <rFont val="宋体"/>
        <charset val="134"/>
      </rPr>
      <t>办公经费</t>
    </r>
  </si>
  <si>
    <r>
      <rPr>
        <sz val="10"/>
        <rFont val="Times New Roman"/>
        <charset val="134"/>
      </rPr>
      <t xml:space="preserve">    </t>
    </r>
    <r>
      <rPr>
        <sz val="10"/>
        <rFont val="宋体"/>
        <charset val="134"/>
      </rPr>
      <t>会议费</t>
    </r>
  </si>
  <si>
    <r>
      <rPr>
        <sz val="10"/>
        <rFont val="Times New Roman"/>
        <charset val="134"/>
      </rPr>
      <t xml:space="preserve">    </t>
    </r>
    <r>
      <rPr>
        <sz val="10"/>
        <rFont val="宋体"/>
        <charset val="134"/>
      </rPr>
      <t>培训费</t>
    </r>
  </si>
  <si>
    <r>
      <rPr>
        <sz val="10"/>
        <rFont val="Times New Roman"/>
        <charset val="134"/>
      </rPr>
      <t xml:space="preserve">    </t>
    </r>
    <r>
      <rPr>
        <sz val="10"/>
        <rFont val="宋体"/>
        <charset val="134"/>
      </rPr>
      <t>专用材料购置费</t>
    </r>
  </si>
  <si>
    <r>
      <rPr>
        <sz val="10"/>
        <rFont val="Times New Roman"/>
        <charset val="134"/>
      </rPr>
      <t xml:space="preserve">    </t>
    </r>
    <r>
      <rPr>
        <sz val="10"/>
        <rFont val="宋体"/>
        <charset val="134"/>
      </rPr>
      <t>委托业务费</t>
    </r>
  </si>
  <si>
    <r>
      <rPr>
        <sz val="10"/>
        <rFont val="Times New Roman"/>
        <charset val="134"/>
      </rPr>
      <t xml:space="preserve">    </t>
    </r>
    <r>
      <rPr>
        <sz val="10"/>
        <rFont val="宋体"/>
        <charset val="134"/>
      </rPr>
      <t>公务接待费</t>
    </r>
  </si>
  <si>
    <r>
      <rPr>
        <sz val="10"/>
        <rFont val="Times New Roman"/>
        <charset val="134"/>
      </rPr>
      <t xml:space="preserve">    </t>
    </r>
    <r>
      <rPr>
        <sz val="10"/>
        <rFont val="宋体"/>
        <charset val="134"/>
      </rPr>
      <t>因公出国（境）费用</t>
    </r>
  </si>
  <si>
    <r>
      <rPr>
        <sz val="10"/>
        <rFont val="Times New Roman"/>
        <charset val="134"/>
      </rPr>
      <t xml:space="preserve">    </t>
    </r>
    <r>
      <rPr>
        <sz val="10"/>
        <rFont val="宋体"/>
        <charset val="134"/>
      </rPr>
      <t>公务用车运行维护费</t>
    </r>
  </si>
  <si>
    <r>
      <rPr>
        <sz val="10"/>
        <rFont val="Times New Roman"/>
        <charset val="134"/>
      </rPr>
      <t xml:space="preserve">    </t>
    </r>
    <r>
      <rPr>
        <sz val="10"/>
        <rFont val="宋体"/>
        <charset val="134"/>
      </rPr>
      <t>维修（护）费</t>
    </r>
  </si>
  <si>
    <r>
      <rPr>
        <sz val="10"/>
        <rFont val="Times New Roman"/>
        <charset val="134"/>
      </rPr>
      <t xml:space="preserve">    </t>
    </r>
    <r>
      <rPr>
        <sz val="10"/>
        <rFont val="宋体"/>
        <charset val="134"/>
      </rPr>
      <t>其他商品和服务支出</t>
    </r>
  </si>
  <si>
    <r>
      <rPr>
        <sz val="10"/>
        <rFont val="宋体"/>
        <charset val="134"/>
      </rPr>
      <t>三、机关资本性支出（一）</t>
    </r>
  </si>
  <si>
    <r>
      <rPr>
        <sz val="10"/>
        <rFont val="Times New Roman"/>
        <charset val="134"/>
      </rPr>
      <t xml:space="preserve">    </t>
    </r>
    <r>
      <rPr>
        <sz val="10"/>
        <rFont val="宋体"/>
        <charset val="134"/>
      </rPr>
      <t>公务用车购置</t>
    </r>
  </si>
  <si>
    <r>
      <rPr>
        <sz val="10"/>
        <rFont val="Times New Roman"/>
        <charset val="134"/>
      </rPr>
      <t xml:space="preserve">    </t>
    </r>
    <r>
      <rPr>
        <sz val="10"/>
        <rFont val="宋体"/>
        <charset val="134"/>
      </rPr>
      <t>设备购置</t>
    </r>
  </si>
  <si>
    <r>
      <rPr>
        <sz val="10"/>
        <rFont val="Times New Roman"/>
        <charset val="134"/>
      </rPr>
      <t xml:space="preserve">    </t>
    </r>
    <r>
      <rPr>
        <sz val="10"/>
        <rFont val="宋体"/>
        <charset val="134"/>
      </rPr>
      <t>其他资本性支出</t>
    </r>
  </si>
  <si>
    <r>
      <rPr>
        <sz val="10"/>
        <rFont val="宋体"/>
        <charset val="134"/>
      </rPr>
      <t>四、对事业单位经常性补助</t>
    </r>
  </si>
  <si>
    <r>
      <rPr>
        <sz val="10"/>
        <rFont val="Times New Roman"/>
        <charset val="134"/>
      </rPr>
      <t xml:space="preserve">    </t>
    </r>
    <r>
      <rPr>
        <sz val="10"/>
        <rFont val="宋体"/>
        <charset val="134"/>
      </rPr>
      <t>工资福利支出</t>
    </r>
  </si>
  <si>
    <r>
      <rPr>
        <sz val="10"/>
        <rFont val="Times New Roman"/>
        <charset val="134"/>
      </rPr>
      <t xml:space="preserve">    </t>
    </r>
    <r>
      <rPr>
        <sz val="10"/>
        <rFont val="宋体"/>
        <charset val="134"/>
      </rPr>
      <t>商品和服务支出</t>
    </r>
  </si>
  <si>
    <r>
      <rPr>
        <sz val="10"/>
        <rFont val="宋体"/>
        <charset val="134"/>
      </rPr>
      <t>五、对事业单位资本性补助</t>
    </r>
  </si>
  <si>
    <r>
      <rPr>
        <sz val="10"/>
        <rFont val="Times New Roman"/>
        <charset val="134"/>
      </rPr>
      <t xml:space="preserve">    </t>
    </r>
    <r>
      <rPr>
        <sz val="10"/>
        <rFont val="宋体"/>
        <charset val="134"/>
      </rPr>
      <t>资本性支出（一）</t>
    </r>
  </si>
  <si>
    <r>
      <rPr>
        <sz val="10"/>
        <rFont val="宋体"/>
        <charset val="134"/>
      </rPr>
      <t>六、对个人和家庭的补助</t>
    </r>
  </si>
  <si>
    <r>
      <rPr>
        <sz val="10"/>
        <rFont val="Times New Roman"/>
        <charset val="134"/>
      </rPr>
      <t xml:space="preserve">    </t>
    </r>
    <r>
      <rPr>
        <sz val="10"/>
        <rFont val="宋体"/>
        <charset val="134"/>
      </rPr>
      <t>社会福利和救助</t>
    </r>
  </si>
  <si>
    <r>
      <rPr>
        <sz val="10"/>
        <rFont val="Times New Roman"/>
        <charset val="134"/>
      </rPr>
      <t xml:space="preserve">    </t>
    </r>
    <r>
      <rPr>
        <sz val="10"/>
        <rFont val="宋体"/>
        <charset val="134"/>
      </rPr>
      <t>离退休费</t>
    </r>
  </si>
  <si>
    <r>
      <rPr>
        <sz val="10"/>
        <rFont val="Times New Roman"/>
        <charset val="134"/>
      </rPr>
      <t xml:space="preserve">    </t>
    </r>
    <r>
      <rPr>
        <sz val="10"/>
        <rFont val="宋体"/>
        <charset val="134"/>
      </rPr>
      <t>其他对个人和家庭补助</t>
    </r>
  </si>
  <si>
    <r>
      <rPr>
        <sz val="11"/>
        <color theme="1"/>
        <rFont val="宋体"/>
        <charset val="134"/>
      </rPr>
      <t>注：</t>
    </r>
    <r>
      <rPr>
        <sz val="11"/>
        <color theme="1"/>
        <rFont val="Times New Roman"/>
        <charset val="134"/>
      </rPr>
      <t>1.</t>
    </r>
    <r>
      <rPr>
        <sz val="11"/>
        <color theme="1"/>
        <rFont val="宋体"/>
        <charset val="134"/>
      </rPr>
      <t>本表按照新的</t>
    </r>
    <r>
      <rPr>
        <sz val="11"/>
        <color theme="1"/>
        <rFont val="Times New Roman"/>
        <charset val="134"/>
      </rPr>
      <t>“</t>
    </r>
    <r>
      <rPr>
        <sz val="11"/>
        <color theme="1"/>
        <rFont val="宋体"/>
        <charset val="134"/>
      </rPr>
      <t>政府预算支出经济分类科目</t>
    </r>
    <r>
      <rPr>
        <sz val="11"/>
        <color theme="1"/>
        <rFont val="Times New Roman"/>
        <charset val="134"/>
      </rPr>
      <t xml:space="preserve">” </t>
    </r>
    <r>
      <rPr>
        <sz val="11"/>
        <color theme="1"/>
        <rFont val="宋体"/>
        <charset val="134"/>
      </rPr>
      <t>将区本级基本支出细化到款级科目。</t>
    </r>
    <r>
      <rPr>
        <sz val="11"/>
        <color theme="1"/>
        <rFont val="Times New Roman"/>
        <charset val="134"/>
      </rPr>
      <t xml:space="preserve"> 
       2.</t>
    </r>
    <r>
      <rPr>
        <sz val="11"/>
        <color theme="1"/>
        <rFont val="宋体"/>
        <charset val="134"/>
      </rPr>
      <t>本表的本级基本支出合计数与表</t>
    </r>
    <r>
      <rPr>
        <sz val="11"/>
        <color theme="1"/>
        <rFont val="Times New Roman"/>
        <charset val="134"/>
      </rPr>
      <t>13</t>
    </r>
    <r>
      <rPr>
        <sz val="11"/>
        <color theme="1"/>
        <rFont val="宋体"/>
        <charset val="134"/>
      </rPr>
      <t xml:space="preserve">的本级基本支出合计数相等。
</t>
    </r>
    <r>
      <rPr>
        <sz val="11"/>
        <color theme="1"/>
        <rFont val="Times New Roman"/>
        <charset val="134"/>
      </rPr>
      <t xml:space="preserve">       3.</t>
    </r>
    <r>
      <rPr>
        <sz val="11"/>
        <color theme="1"/>
        <rFont val="宋体"/>
        <charset val="134"/>
      </rPr>
      <t>表中两个</t>
    </r>
    <r>
      <rPr>
        <sz val="11"/>
        <color theme="1"/>
        <rFont val="Times New Roman"/>
        <charset val="134"/>
      </rPr>
      <t>“</t>
    </r>
    <r>
      <rPr>
        <sz val="11"/>
        <color theme="1"/>
        <rFont val="宋体"/>
        <charset val="134"/>
      </rPr>
      <t>资本性支出（一）</t>
    </r>
    <r>
      <rPr>
        <sz val="11"/>
        <color theme="1"/>
        <rFont val="Times New Roman"/>
        <charset val="134"/>
      </rPr>
      <t>”</t>
    </r>
    <r>
      <rPr>
        <sz val="11"/>
        <color theme="1"/>
        <rFont val="宋体"/>
        <charset val="134"/>
      </rPr>
      <t>均反映非</t>
    </r>
    <r>
      <rPr>
        <sz val="11"/>
        <color theme="1"/>
        <rFont val="Times New Roman"/>
        <charset val="134"/>
      </rPr>
      <t>“</t>
    </r>
    <r>
      <rPr>
        <sz val="11"/>
        <color theme="1"/>
        <rFont val="宋体"/>
        <charset val="134"/>
      </rPr>
      <t>切块到发展改革部门安排</t>
    </r>
    <r>
      <rPr>
        <sz val="11"/>
        <color theme="1"/>
        <rFont val="Times New Roman"/>
        <charset val="134"/>
      </rPr>
      <t>”</t>
    </r>
    <r>
      <rPr>
        <sz val="11"/>
        <color theme="1"/>
        <rFont val="宋体"/>
        <charset val="134"/>
      </rPr>
      <t>的资本性支出。</t>
    </r>
  </si>
  <si>
    <r>
      <rPr>
        <sz val="14"/>
        <color theme="1"/>
        <rFont val="方正黑体_GBK"/>
        <charset val="134"/>
      </rPr>
      <t>附件</t>
    </r>
    <r>
      <rPr>
        <sz val="14"/>
        <color theme="1"/>
        <rFont val="Times New Roman"/>
        <charset val="134"/>
      </rPr>
      <t>20</t>
    </r>
  </si>
  <si>
    <r>
      <rPr>
        <sz val="18"/>
        <color theme="1"/>
        <rFont val="Times New Roman"/>
        <charset val="134"/>
      </rPr>
      <t>2021</t>
    </r>
    <r>
      <rPr>
        <sz val="18"/>
        <color theme="1"/>
        <rFont val="方正小标宋_GBK"/>
        <charset val="134"/>
      </rPr>
      <t>年两江新区一般公共预算转移支付收支预算表</t>
    </r>
    <r>
      <rPr>
        <sz val="18"/>
        <color theme="1"/>
        <rFont val="Times New Roman"/>
        <charset val="134"/>
      </rPr>
      <t xml:space="preserve"> </t>
    </r>
  </si>
  <si>
    <r>
      <rPr>
        <sz val="14"/>
        <rFont val="方正黑体_GBK"/>
        <charset val="134"/>
      </rPr>
      <t>收</t>
    </r>
    <r>
      <rPr>
        <sz val="14"/>
        <rFont val="Times New Roman"/>
        <charset val="134"/>
      </rPr>
      <t xml:space="preserve">        </t>
    </r>
    <r>
      <rPr>
        <sz val="14"/>
        <rFont val="方正黑体_GBK"/>
        <charset val="134"/>
      </rPr>
      <t>入</t>
    </r>
  </si>
  <si>
    <r>
      <rPr>
        <sz val="14"/>
        <rFont val="方正黑体_GBK"/>
        <charset val="134"/>
      </rPr>
      <t>预算数</t>
    </r>
  </si>
  <si>
    <r>
      <rPr>
        <sz val="14"/>
        <rFont val="方正黑体_GBK"/>
        <charset val="134"/>
      </rPr>
      <t>支</t>
    </r>
    <r>
      <rPr>
        <sz val="14"/>
        <rFont val="Times New Roman"/>
        <charset val="134"/>
      </rPr>
      <t xml:space="preserve">        </t>
    </r>
    <r>
      <rPr>
        <sz val="14"/>
        <rFont val="方正黑体_GBK"/>
        <charset val="134"/>
      </rPr>
      <t>出</t>
    </r>
  </si>
  <si>
    <r>
      <rPr>
        <sz val="14"/>
        <color theme="1"/>
        <rFont val="方正黑体_GBK"/>
        <charset val="134"/>
      </rPr>
      <t>转移性收入合计</t>
    </r>
  </si>
  <si>
    <r>
      <rPr>
        <sz val="14"/>
        <rFont val="方正黑体_GBK"/>
        <charset val="134"/>
      </rPr>
      <t>转移性支出合计</t>
    </r>
  </si>
  <si>
    <r>
      <rPr>
        <sz val="10"/>
        <color theme="1"/>
        <rFont val="宋体"/>
        <charset val="134"/>
      </rPr>
      <t>一、上级补助收入</t>
    </r>
  </si>
  <si>
    <r>
      <rPr>
        <sz val="10"/>
        <color indexed="8"/>
        <rFont val="宋体"/>
        <charset val="134"/>
      </rPr>
      <t>一、上解上级支出</t>
    </r>
  </si>
  <si>
    <r>
      <rPr>
        <sz val="10"/>
        <color theme="1"/>
        <rFont val="宋体"/>
        <charset val="134"/>
      </rPr>
      <t>（一）返还性收入</t>
    </r>
  </si>
  <si>
    <r>
      <rPr>
        <sz val="10"/>
        <color indexed="8"/>
        <rFont val="宋体"/>
        <charset val="134"/>
      </rPr>
      <t>（一）体制上解</t>
    </r>
  </si>
  <si>
    <r>
      <rPr>
        <sz val="10"/>
        <color theme="1"/>
        <rFont val="宋体"/>
        <charset val="134"/>
      </rPr>
      <t>（二）一般性转移支付收入</t>
    </r>
  </si>
  <si>
    <r>
      <rPr>
        <sz val="10"/>
        <color indexed="8"/>
        <rFont val="宋体"/>
        <charset val="134"/>
      </rPr>
      <t>（二）专项上解</t>
    </r>
  </si>
  <si>
    <r>
      <rPr>
        <sz val="10"/>
        <color theme="1"/>
        <rFont val="Times New Roman"/>
        <charset val="134"/>
      </rPr>
      <t xml:space="preserve">       </t>
    </r>
    <r>
      <rPr>
        <sz val="10"/>
        <color theme="1"/>
        <rFont val="宋体"/>
        <charset val="134"/>
      </rPr>
      <t>体制补助收入</t>
    </r>
  </si>
  <si>
    <r>
      <rPr>
        <sz val="10"/>
        <color theme="1"/>
        <rFont val="Times New Roman"/>
        <charset val="134"/>
      </rPr>
      <t xml:space="preserve">       </t>
    </r>
    <r>
      <rPr>
        <sz val="10"/>
        <color theme="1"/>
        <rFont val="宋体"/>
        <charset val="134"/>
      </rPr>
      <t>均衡性转移支付收入</t>
    </r>
  </si>
  <si>
    <r>
      <rPr>
        <sz val="10"/>
        <color theme="1"/>
        <rFont val="Times New Roman"/>
        <charset val="134"/>
      </rPr>
      <t xml:space="preserve">       </t>
    </r>
    <r>
      <rPr>
        <sz val="10"/>
        <color theme="1"/>
        <rFont val="宋体"/>
        <charset val="134"/>
      </rPr>
      <t>结算补助收入</t>
    </r>
  </si>
  <si>
    <r>
      <rPr>
        <sz val="10"/>
        <color theme="1"/>
        <rFont val="Times New Roman"/>
        <charset val="134"/>
      </rPr>
      <t xml:space="preserve">       </t>
    </r>
    <r>
      <rPr>
        <sz val="10"/>
        <color theme="1"/>
        <rFont val="宋体"/>
        <charset val="134"/>
      </rPr>
      <t>固定数额补助收入</t>
    </r>
  </si>
  <si>
    <r>
      <rPr>
        <sz val="10"/>
        <color theme="1"/>
        <rFont val="Times New Roman"/>
        <charset val="134"/>
      </rPr>
      <t xml:space="preserve">       </t>
    </r>
    <r>
      <rPr>
        <sz val="10"/>
        <color theme="1"/>
        <rFont val="宋体"/>
        <charset val="134"/>
      </rPr>
      <t>一般公共服务共同财政事权转移支付收入</t>
    </r>
    <r>
      <rPr>
        <sz val="10"/>
        <color theme="1"/>
        <rFont val="Times New Roman"/>
        <charset val="134"/>
      </rPr>
      <t xml:space="preserve">  </t>
    </r>
  </si>
  <si>
    <r>
      <rPr>
        <sz val="10"/>
        <color theme="1"/>
        <rFont val="Times New Roman"/>
        <charset val="134"/>
      </rPr>
      <t xml:space="preserve">       </t>
    </r>
    <r>
      <rPr>
        <sz val="10"/>
        <color theme="1"/>
        <rFont val="宋体"/>
        <charset val="134"/>
      </rPr>
      <t>公共安全共同财政事权转移支付收入</t>
    </r>
    <r>
      <rPr>
        <sz val="10"/>
        <color theme="1"/>
        <rFont val="Times New Roman"/>
        <charset val="134"/>
      </rPr>
      <t xml:space="preserve">  </t>
    </r>
  </si>
  <si>
    <r>
      <rPr>
        <sz val="10"/>
        <color theme="1"/>
        <rFont val="Times New Roman"/>
        <charset val="134"/>
      </rPr>
      <t xml:space="preserve">       </t>
    </r>
    <r>
      <rPr>
        <sz val="10"/>
        <color theme="1"/>
        <rFont val="宋体"/>
        <charset val="134"/>
      </rPr>
      <t>教育共同财政事权转移支付收入</t>
    </r>
    <r>
      <rPr>
        <sz val="10"/>
        <color theme="1"/>
        <rFont val="Times New Roman"/>
        <charset val="134"/>
      </rPr>
      <t xml:space="preserve">  </t>
    </r>
  </si>
  <si>
    <r>
      <rPr>
        <sz val="10"/>
        <color theme="1"/>
        <rFont val="Times New Roman"/>
        <charset val="134"/>
      </rPr>
      <t xml:space="preserve">       </t>
    </r>
    <r>
      <rPr>
        <sz val="10"/>
        <color theme="1"/>
        <rFont val="宋体"/>
        <charset val="134"/>
      </rPr>
      <t>社会保障和就业共同财政事权转移支付收入</t>
    </r>
    <r>
      <rPr>
        <sz val="10"/>
        <color theme="1"/>
        <rFont val="Times New Roman"/>
        <charset val="134"/>
      </rPr>
      <t xml:space="preserve">  </t>
    </r>
  </si>
  <si>
    <r>
      <rPr>
        <sz val="10"/>
        <color theme="1"/>
        <rFont val="Times New Roman"/>
        <charset val="134"/>
      </rPr>
      <t xml:space="preserve">       </t>
    </r>
    <r>
      <rPr>
        <sz val="10"/>
        <color theme="1"/>
        <rFont val="宋体"/>
        <charset val="134"/>
      </rPr>
      <t>医疗卫生共同财政事权转移支付收入</t>
    </r>
    <r>
      <rPr>
        <sz val="10"/>
        <color theme="1"/>
        <rFont val="Times New Roman"/>
        <charset val="134"/>
      </rPr>
      <t xml:space="preserve">  </t>
    </r>
  </si>
  <si>
    <r>
      <rPr>
        <sz val="10"/>
        <color theme="1"/>
        <rFont val="Times New Roman"/>
        <charset val="134"/>
      </rPr>
      <t xml:space="preserve">       </t>
    </r>
    <r>
      <rPr>
        <sz val="10"/>
        <color theme="1"/>
        <rFont val="宋体"/>
        <charset val="134"/>
      </rPr>
      <t>农林水共同财政事权转移支付收入</t>
    </r>
    <r>
      <rPr>
        <sz val="10"/>
        <color theme="1"/>
        <rFont val="Times New Roman"/>
        <charset val="134"/>
      </rPr>
      <t xml:space="preserve">  </t>
    </r>
  </si>
  <si>
    <r>
      <rPr>
        <sz val="10"/>
        <color theme="1"/>
        <rFont val="Times New Roman"/>
        <charset val="134"/>
      </rPr>
      <t xml:space="preserve">       </t>
    </r>
    <r>
      <rPr>
        <sz val="10"/>
        <color theme="1"/>
        <rFont val="宋体"/>
        <charset val="134"/>
      </rPr>
      <t>住房保障共同财政事权转移支付收入</t>
    </r>
    <r>
      <rPr>
        <sz val="10"/>
        <color theme="1"/>
        <rFont val="Times New Roman"/>
        <charset val="134"/>
      </rPr>
      <t xml:space="preserve">  </t>
    </r>
  </si>
  <si>
    <r>
      <rPr>
        <sz val="10"/>
        <color theme="1"/>
        <rFont val="Times New Roman"/>
        <charset val="134"/>
      </rPr>
      <t xml:space="preserve">       </t>
    </r>
    <r>
      <rPr>
        <sz val="10"/>
        <color theme="1"/>
        <rFont val="宋体"/>
        <charset val="134"/>
      </rPr>
      <t>其他一般性转移支付收入</t>
    </r>
  </si>
  <si>
    <r>
      <rPr>
        <sz val="10"/>
        <color theme="1"/>
        <rFont val="宋体"/>
        <charset val="134"/>
      </rPr>
      <t>（三）专项转移支付收入</t>
    </r>
  </si>
  <si>
    <r>
      <rPr>
        <sz val="10"/>
        <color theme="1"/>
        <rFont val="Times New Roman"/>
        <charset val="134"/>
      </rPr>
      <t xml:space="preserve">       </t>
    </r>
    <r>
      <rPr>
        <sz val="10"/>
        <color theme="1"/>
        <rFont val="宋体"/>
        <charset val="134"/>
      </rPr>
      <t>国防</t>
    </r>
  </si>
  <si>
    <r>
      <rPr>
        <sz val="10"/>
        <color theme="1"/>
        <rFont val="Times New Roman"/>
        <charset val="134"/>
      </rPr>
      <t xml:space="preserve">       </t>
    </r>
    <r>
      <rPr>
        <sz val="10"/>
        <color theme="1"/>
        <rFont val="宋体"/>
        <charset val="134"/>
      </rPr>
      <t>社会保障和就业</t>
    </r>
  </si>
  <si>
    <r>
      <rPr>
        <sz val="10"/>
        <color theme="1"/>
        <rFont val="Times New Roman"/>
        <charset val="134"/>
      </rPr>
      <t xml:space="preserve">       </t>
    </r>
    <r>
      <rPr>
        <sz val="10"/>
        <color theme="1"/>
        <rFont val="宋体"/>
        <charset val="134"/>
      </rPr>
      <t>卫生健康</t>
    </r>
  </si>
  <si>
    <r>
      <rPr>
        <sz val="10"/>
        <color theme="1"/>
        <rFont val="Times New Roman"/>
        <charset val="134"/>
      </rPr>
      <t xml:space="preserve">       </t>
    </r>
    <r>
      <rPr>
        <sz val="10"/>
        <color theme="1"/>
        <rFont val="宋体"/>
        <charset val="134"/>
      </rPr>
      <t>节能环保</t>
    </r>
  </si>
  <si>
    <r>
      <rPr>
        <sz val="10"/>
        <color theme="1"/>
        <rFont val="Times New Roman"/>
        <charset val="134"/>
      </rPr>
      <t xml:space="preserve">       </t>
    </r>
    <r>
      <rPr>
        <sz val="10"/>
        <color theme="1"/>
        <rFont val="宋体"/>
        <charset val="134"/>
      </rPr>
      <t>农林水</t>
    </r>
  </si>
  <si>
    <r>
      <rPr>
        <sz val="10"/>
        <color theme="1"/>
        <rFont val="Times New Roman"/>
        <charset val="134"/>
      </rPr>
      <t xml:space="preserve">       </t>
    </r>
    <r>
      <rPr>
        <sz val="10"/>
        <color theme="1"/>
        <rFont val="宋体"/>
        <charset val="134"/>
      </rPr>
      <t>交通运输</t>
    </r>
  </si>
  <si>
    <r>
      <rPr>
        <sz val="10"/>
        <color theme="1"/>
        <rFont val="Times New Roman"/>
        <charset val="134"/>
      </rPr>
      <t xml:space="preserve">       </t>
    </r>
    <r>
      <rPr>
        <sz val="10"/>
        <color theme="1"/>
        <rFont val="宋体"/>
        <charset val="134"/>
      </rPr>
      <t>资源勘探信息等</t>
    </r>
  </si>
  <si>
    <r>
      <rPr>
        <sz val="10"/>
        <color theme="1"/>
        <rFont val="Times New Roman"/>
        <charset val="134"/>
      </rPr>
      <t xml:space="preserve">       </t>
    </r>
    <r>
      <rPr>
        <sz val="10"/>
        <color theme="1"/>
        <rFont val="宋体"/>
        <charset val="134"/>
      </rPr>
      <t>商业服务业等</t>
    </r>
  </si>
  <si>
    <r>
      <rPr>
        <sz val="10"/>
        <color theme="1"/>
        <rFont val="Times New Roman"/>
        <charset val="134"/>
      </rPr>
      <t xml:space="preserve">       </t>
    </r>
    <r>
      <rPr>
        <sz val="10"/>
        <color theme="1"/>
        <rFont val="宋体"/>
        <charset val="134"/>
      </rPr>
      <t>住房保障</t>
    </r>
  </si>
  <si>
    <r>
      <rPr>
        <sz val="10"/>
        <color theme="1"/>
        <rFont val="Times New Roman"/>
        <charset val="134"/>
      </rPr>
      <t xml:space="preserve">       </t>
    </r>
    <r>
      <rPr>
        <sz val="10"/>
        <color theme="1"/>
        <rFont val="宋体"/>
        <charset val="134"/>
      </rPr>
      <t>自然资源海洋气象等</t>
    </r>
  </si>
  <si>
    <r>
      <rPr>
        <sz val="10"/>
        <color theme="1"/>
        <rFont val="Times New Roman"/>
        <charset val="134"/>
      </rPr>
      <t xml:space="preserve">       </t>
    </r>
    <r>
      <rPr>
        <sz val="10"/>
        <color theme="1"/>
        <rFont val="宋体"/>
        <charset val="134"/>
      </rPr>
      <t>灾害救治和应急管理</t>
    </r>
  </si>
  <si>
    <r>
      <rPr>
        <sz val="11"/>
        <color theme="1"/>
        <rFont val="宋体"/>
        <charset val="134"/>
      </rPr>
      <t>注：本表详细反映</t>
    </r>
    <r>
      <rPr>
        <sz val="11"/>
        <color theme="1"/>
        <rFont val="Times New Roman"/>
        <charset val="134"/>
      </rPr>
      <t>2021</t>
    </r>
    <r>
      <rPr>
        <sz val="11"/>
        <color theme="1"/>
        <rFont val="宋体"/>
        <charset val="134"/>
      </rPr>
      <t>年一般公共预算转移支付收入和转移支付支出情况。</t>
    </r>
    <r>
      <rPr>
        <sz val="11"/>
        <color theme="1"/>
        <rFont val="Times New Roman"/>
        <charset val="134"/>
      </rPr>
      <t xml:space="preserve">   </t>
    </r>
  </si>
  <si>
    <t>附件21</t>
  </si>
  <si>
    <t xml:space="preserve">2021年两江新区政府性基金预算收支预算表 </t>
  </si>
  <si>
    <r>
      <rPr>
        <sz val="14"/>
        <rFont val="方正黑体_GBK"/>
        <charset val="134"/>
      </rPr>
      <t>总</t>
    </r>
    <r>
      <rPr>
        <sz val="14"/>
        <rFont val="Times New Roman"/>
        <charset val="134"/>
      </rPr>
      <t xml:space="preserve">  </t>
    </r>
    <r>
      <rPr>
        <sz val="14"/>
        <rFont val="方正黑体_GBK"/>
        <charset val="134"/>
      </rPr>
      <t>计</t>
    </r>
  </si>
  <si>
    <r>
      <rPr>
        <sz val="14"/>
        <rFont val="黑体"/>
        <charset val="134"/>
      </rPr>
      <t>本级支出合计</t>
    </r>
  </si>
  <si>
    <t>二、地方政府债务收入</t>
  </si>
  <si>
    <t>二、地方政府专项债务还本支出</t>
  </si>
  <si>
    <t>三、上年结转</t>
  </si>
  <si>
    <t>注：1.本表直观反映2021年政府性基金预算收入与支出的平衡关系。
    2.收入总计（本级收入合计+转移性收入合计）=支出总计（本级支出合计+转移性支出合计）。</t>
  </si>
  <si>
    <t>附件22</t>
  </si>
  <si>
    <t xml:space="preserve">2021年两江新区政府性基金预算支出预算表 </t>
  </si>
  <si>
    <t xml:space="preserve">  国有土地使用权出让收入安排的支出</t>
  </si>
  <si>
    <t xml:space="preserve">    其他城市基础设施配套费安排的支出</t>
  </si>
  <si>
    <t xml:space="preserve">    三峡后续工作</t>
  </si>
  <si>
    <t xml:space="preserve">    其他地方自行试点项目收益专项债券发行费用支出</t>
  </si>
  <si>
    <t>注：本表详细反映2021年政府性基金预算本级支出安排情况，按《预算法》要求细化到功能分类项级科目。</t>
  </si>
  <si>
    <t>附件23</t>
  </si>
  <si>
    <t xml:space="preserve">2021年两江新区政府性基金预算转移支付收支预算表 </t>
  </si>
  <si>
    <t xml:space="preserve">    国有土地使用权出让收入及对应专项债务收入</t>
  </si>
  <si>
    <t xml:space="preserve">    城市基础设施配套费</t>
  </si>
  <si>
    <t xml:space="preserve">    彩票公益金</t>
  </si>
  <si>
    <t>注：本表详细反映2021年政府性基金预算转移支付收入和转移支付支出情况。</t>
  </si>
  <si>
    <t>附件24</t>
  </si>
  <si>
    <t xml:space="preserve">2021年两江新区国有资本经营预算收支预算表 </t>
  </si>
  <si>
    <t>注：1.本表直观反映2021年国有资本经营预算收入与支出的平衡关系。
    2.收入总计（本级收入合计+转移性收入合计）=支出总计（本级支出合计+转移性支出合计）。</t>
  </si>
  <si>
    <t>3.国有资本经营预算无对下安排转移支付的情况</t>
  </si>
  <si>
    <t>附件25</t>
  </si>
  <si>
    <t>2021年两江新区“三公”经费预算表</t>
  </si>
  <si>
    <r>
      <rPr>
        <sz val="12"/>
        <color rgb="FF000000"/>
        <rFont val="Times New Roman"/>
        <charset val="134"/>
      </rPr>
      <t xml:space="preserve">                                        </t>
    </r>
    <r>
      <rPr>
        <sz val="12"/>
        <color rgb="FF000000"/>
        <rFont val="方正仿宋_GBK"/>
        <charset val="134"/>
      </rPr>
      <t>单位：万元</t>
    </r>
  </si>
  <si>
    <r>
      <rPr>
        <sz val="14"/>
        <color rgb="FF000000"/>
        <rFont val="Times New Roman"/>
        <charset val="134"/>
      </rPr>
      <t>2020</t>
    </r>
    <r>
      <rPr>
        <sz val="14"/>
        <color rgb="FF000000"/>
        <rFont val="方正黑体_GBK"/>
        <charset val="134"/>
      </rPr>
      <t>年预算数</t>
    </r>
  </si>
  <si>
    <r>
      <rPr>
        <sz val="14"/>
        <color rgb="FF000000"/>
        <rFont val="Times New Roman"/>
        <charset val="134"/>
      </rPr>
      <t>2021</t>
    </r>
    <r>
      <rPr>
        <sz val="14"/>
        <color rgb="FF000000"/>
        <rFont val="方正黑体_GBK"/>
        <charset val="134"/>
      </rPr>
      <t>年预算数</t>
    </r>
  </si>
  <si>
    <r>
      <rPr>
        <sz val="14"/>
        <color rgb="FF000000"/>
        <rFont val="方正黑体_GBK"/>
        <charset val="134"/>
      </rPr>
      <t>同比增幅（</t>
    </r>
    <r>
      <rPr>
        <sz val="14"/>
        <color rgb="FF000000"/>
        <rFont val="Times New Roman"/>
        <charset val="134"/>
      </rPr>
      <t>%</t>
    </r>
    <r>
      <rPr>
        <sz val="14"/>
        <color rgb="FF000000"/>
        <rFont val="方正黑体_GBK"/>
        <charset val="134"/>
      </rPr>
      <t>）</t>
    </r>
  </si>
  <si>
    <t>公务接待费</t>
  </si>
  <si>
    <t>因公出国（境）费用</t>
  </si>
  <si>
    <t>公务用车购置及运维费</t>
  </si>
  <si>
    <t xml:space="preserve">  其中：公务用车运行维护费</t>
  </si>
  <si>
    <t xml:space="preserve">         公务用车购置</t>
  </si>
  <si>
    <t>附件26</t>
  </si>
  <si>
    <t>2021年两江新区重大政府投资计划和重点投资项目表</t>
  </si>
  <si>
    <r>
      <rPr>
        <b/>
        <sz val="11"/>
        <rFont val="宋体"/>
        <charset val="134"/>
      </rPr>
      <t>项目名称</t>
    </r>
  </si>
  <si>
    <r>
      <rPr>
        <b/>
        <sz val="11"/>
        <rFont val="宋体"/>
        <charset val="134"/>
      </rPr>
      <t>总投资</t>
    </r>
  </si>
  <si>
    <r>
      <rPr>
        <b/>
        <sz val="11"/>
        <rFont val="宋体"/>
        <charset val="134"/>
      </rPr>
      <t>建设规模及内容</t>
    </r>
  </si>
  <si>
    <r>
      <rPr>
        <b/>
        <sz val="11"/>
        <rFont val="宋体"/>
        <charset val="134"/>
      </rPr>
      <t>计划开工年份</t>
    </r>
  </si>
  <si>
    <r>
      <rPr>
        <b/>
        <sz val="11"/>
        <rFont val="宋体"/>
        <charset val="134"/>
      </rPr>
      <t>计划完工年份</t>
    </r>
  </si>
  <si>
    <r>
      <rPr>
        <b/>
        <sz val="11"/>
        <rFont val="宋体"/>
        <charset val="134"/>
      </rPr>
      <t>项目性质</t>
    </r>
  </si>
  <si>
    <t>2021年计划完成投资</t>
  </si>
  <si>
    <r>
      <rPr>
        <b/>
        <sz val="11"/>
        <rFont val="Times New Roman"/>
        <charset val="134"/>
      </rPr>
      <t>2021</t>
    </r>
    <r>
      <rPr>
        <b/>
        <sz val="11"/>
        <rFont val="宋体"/>
        <charset val="134"/>
      </rPr>
      <t>年计划完成</t>
    </r>
  </si>
  <si>
    <r>
      <rPr>
        <b/>
        <sz val="11"/>
        <rFont val="宋体"/>
        <charset val="134"/>
      </rPr>
      <t>所属区域</t>
    </r>
  </si>
  <si>
    <r>
      <rPr>
        <b/>
        <sz val="11"/>
        <rFont val="宋体"/>
        <charset val="134"/>
      </rPr>
      <t>建设意义</t>
    </r>
  </si>
  <si>
    <r>
      <rPr>
        <b/>
        <sz val="11"/>
        <rFont val="Times New Roman"/>
        <charset val="134"/>
      </rPr>
      <t>2021</t>
    </r>
    <r>
      <rPr>
        <b/>
        <sz val="11"/>
        <rFont val="宋体"/>
        <charset val="134"/>
      </rPr>
      <t>年预算安排</t>
    </r>
  </si>
  <si>
    <r>
      <rPr>
        <sz val="10"/>
        <rFont val="宋体"/>
        <charset val="134"/>
      </rPr>
      <t>道路全长</t>
    </r>
    <r>
      <rPr>
        <sz val="10"/>
        <rFont val="Times New Roman"/>
        <charset val="134"/>
      </rPr>
      <t>2.17</t>
    </r>
    <r>
      <rPr>
        <sz val="10"/>
        <rFont val="宋体"/>
        <charset val="134"/>
      </rPr>
      <t>公里，宽</t>
    </r>
    <r>
      <rPr>
        <sz val="10"/>
        <rFont val="Times New Roman"/>
        <charset val="134"/>
      </rPr>
      <t>44</t>
    </r>
    <r>
      <rPr>
        <sz val="10"/>
        <rFont val="宋体"/>
        <charset val="134"/>
      </rPr>
      <t>米，含跨水系桥梁一座，立交两座。</t>
    </r>
  </si>
  <si>
    <t>2022.09</t>
  </si>
  <si>
    <t>续建</t>
  </si>
  <si>
    <r>
      <rPr>
        <sz val="10"/>
        <rFont val="宋体"/>
        <charset val="134"/>
      </rPr>
      <t>桥梁上部构造完成</t>
    </r>
    <r>
      <rPr>
        <sz val="10"/>
        <rFont val="Times New Roman"/>
        <charset val="134"/>
      </rPr>
      <t>30%</t>
    </r>
  </si>
  <si>
    <t>水土园区</t>
  </si>
  <si>
    <t>项目是两江新区互联互通大通道项目，项目向西连接悦来片区，向东连接中央公园，是园区对外联系的重要交通通道，可加强水土与悦来、中央公园的联系；同时项目也是园区的骨架路网，对完善园区路网建设促进园区发展有重要意义</t>
  </si>
  <si>
    <r>
      <rPr>
        <sz val="10"/>
        <rFont val="Times New Roman"/>
        <charset val="134"/>
      </rPr>
      <t>Z4</t>
    </r>
    <r>
      <rPr>
        <sz val="10"/>
        <rFont val="宋体"/>
        <charset val="134"/>
      </rPr>
      <t>路北延伸段二期道路工程项目</t>
    </r>
  </si>
  <si>
    <r>
      <rPr>
        <sz val="10"/>
        <rFont val="宋体"/>
        <charset val="134"/>
      </rPr>
      <t>全长</t>
    </r>
    <r>
      <rPr>
        <sz val="10"/>
        <rFont val="Times New Roman"/>
        <charset val="134"/>
      </rPr>
      <t>2.51</t>
    </r>
    <r>
      <rPr>
        <sz val="10"/>
        <rFont val="宋体"/>
        <charset val="134"/>
      </rPr>
      <t>公里，宽</t>
    </r>
    <r>
      <rPr>
        <sz val="10"/>
        <rFont val="Times New Roman"/>
        <charset val="134"/>
      </rPr>
      <t>50m</t>
    </r>
    <r>
      <rPr>
        <sz val="10"/>
        <rFont val="宋体"/>
        <charset val="134"/>
      </rPr>
      <t>，含桥梁一座、隧道一座。</t>
    </r>
  </si>
  <si>
    <t>项目是园区骨架路网之一，同时项目与轨道六支二期部分路段共线，是园区重要的交通、景观性大通道，对完善园区路网建设、加强园区各片区交通联系、促进园区发展有重要意义</t>
  </si>
  <si>
    <t>朱老岩立交</t>
  </si>
  <si>
    <r>
      <rPr>
        <sz val="10"/>
        <rFont val="宋体"/>
        <charset val="134"/>
      </rPr>
      <t>主</t>
    </r>
    <r>
      <rPr>
        <sz val="10"/>
        <rFont val="Times New Roman"/>
        <charset val="134"/>
      </rPr>
      <t>-</t>
    </r>
    <r>
      <rPr>
        <sz val="10"/>
        <rFont val="宋体"/>
        <charset val="134"/>
      </rPr>
      <t>主交叉两层互通立交。</t>
    </r>
  </si>
  <si>
    <t>2022.06</t>
  </si>
  <si>
    <t>道路及主体结构全部完工</t>
  </si>
  <si>
    <t>项目的建设可有效组织云汉大道与水土嘉陵江大桥、水土互通、云计算二号路的交通联系，促进水土与蔡家及南向组团的联系，同时提升对周边重要企业如京东方、康宁等的服务功能</t>
  </si>
  <si>
    <r>
      <rPr>
        <sz val="10"/>
        <rFont val="宋体"/>
        <charset val="134"/>
      </rPr>
      <t>全长</t>
    </r>
    <r>
      <rPr>
        <sz val="10"/>
        <rFont val="Times New Roman"/>
        <charset val="134"/>
      </rPr>
      <t>8.7</t>
    </r>
    <r>
      <rPr>
        <sz val="10"/>
        <rFont val="宋体"/>
        <charset val="134"/>
      </rPr>
      <t>公里，路幅宽度</t>
    </r>
    <r>
      <rPr>
        <sz val="10"/>
        <rFont val="Times New Roman"/>
        <charset val="134"/>
      </rPr>
      <t>36</t>
    </r>
    <r>
      <rPr>
        <sz val="10"/>
        <rFont val="宋体"/>
        <charset val="134"/>
      </rPr>
      <t>米，含简易立交两座。</t>
    </r>
  </si>
  <si>
    <r>
      <rPr>
        <sz val="10"/>
        <rFont val="宋体"/>
        <charset val="134"/>
      </rPr>
      <t>完成路基土石方</t>
    </r>
    <r>
      <rPr>
        <sz val="10"/>
        <rFont val="Times New Roman"/>
        <charset val="134"/>
      </rPr>
      <t>50%</t>
    </r>
  </si>
  <si>
    <t>项目是两江新区互联互通大通道项目，项目向北连接静观，向南接金山大道，是园区对外联系的重要交通通道，可加强水土与观音桥片区的联系；同时项目也是园区的骨架路网，对完善园区路网建设促进园区发展有重要意义，此外项目对重大招商紫光地块起服务功能</t>
  </si>
  <si>
    <t>新槽房大桥及连接道工程</t>
  </si>
  <si>
    <r>
      <rPr>
        <sz val="10"/>
        <rFont val="宋体"/>
        <charset val="134"/>
      </rPr>
      <t>道路全长为</t>
    </r>
    <r>
      <rPr>
        <sz val="10"/>
        <rFont val="Times New Roman"/>
        <charset val="134"/>
      </rPr>
      <t>0.72km</t>
    </r>
    <r>
      <rPr>
        <sz val="10"/>
        <rFont val="宋体"/>
        <charset val="134"/>
      </rPr>
      <t>，宽</t>
    </r>
    <r>
      <rPr>
        <sz val="10"/>
        <rFont val="Times New Roman"/>
        <charset val="134"/>
      </rPr>
      <t>36m</t>
    </r>
    <r>
      <rPr>
        <sz val="10"/>
        <rFont val="宋体"/>
        <charset val="134"/>
      </rPr>
      <t>，函桥梁一座（约</t>
    </r>
    <r>
      <rPr>
        <sz val="10"/>
        <rFont val="Times New Roman"/>
        <charset val="134"/>
      </rPr>
      <t>700m</t>
    </r>
    <r>
      <rPr>
        <sz val="10"/>
        <rFont val="宋体"/>
        <charset val="134"/>
      </rPr>
      <t>）。</t>
    </r>
  </si>
  <si>
    <t>2022.12</t>
  </si>
  <si>
    <r>
      <rPr>
        <sz val="10"/>
        <rFont val="宋体"/>
        <charset val="134"/>
      </rPr>
      <t>下部结构施工完成</t>
    </r>
    <r>
      <rPr>
        <sz val="10"/>
        <rFont val="Times New Roman"/>
        <charset val="134"/>
      </rPr>
      <t>90%</t>
    </r>
  </si>
  <si>
    <t>项目是两江新区互联互通大通道项目，项目向北连接静观，向南接金山大道，是园区对外联系的重要交通通道，可加强水土与观音桥片区的联系；同时项目也是园区的骨架路网，对完善园区路网建设促进园区发展有重要意义</t>
  </si>
  <si>
    <t>重庆龙兴足球场</t>
  </si>
  <si>
    <r>
      <rPr>
        <sz val="10"/>
        <color indexed="8"/>
        <rFont val="宋体"/>
        <charset val="134"/>
      </rPr>
      <t>建设用地约</t>
    </r>
    <r>
      <rPr>
        <sz val="10"/>
        <color indexed="8"/>
        <rFont val="Times New Roman"/>
        <charset val="134"/>
      </rPr>
      <t>303</t>
    </r>
    <r>
      <rPr>
        <sz val="10"/>
        <color indexed="8"/>
        <rFont val="宋体"/>
        <charset val="134"/>
      </rPr>
      <t>亩，</t>
    </r>
    <r>
      <rPr>
        <sz val="10"/>
        <color indexed="8"/>
        <rFont val="Times New Roman"/>
        <charset val="134"/>
      </rPr>
      <t>6</t>
    </r>
    <r>
      <rPr>
        <sz val="10"/>
        <color indexed="8"/>
        <rFont val="宋体"/>
        <charset val="134"/>
      </rPr>
      <t>万座，建筑面积约</t>
    </r>
    <r>
      <rPr>
        <sz val="10"/>
        <color indexed="8"/>
        <rFont val="Times New Roman"/>
        <charset val="134"/>
      </rPr>
      <t>17</t>
    </r>
    <r>
      <rPr>
        <sz val="10"/>
        <color indexed="8"/>
        <rFont val="宋体"/>
        <charset val="134"/>
      </rPr>
      <t>万平方米，建设内容包括该项目用地范围内土石方工程、边坡支护、景观绿化、照明、配套辅助用房、综合管网等。</t>
    </r>
  </si>
  <si>
    <r>
      <rPr>
        <sz val="10"/>
        <color indexed="8"/>
        <rFont val="Times New Roman"/>
        <charset val="134"/>
      </rPr>
      <t>2020</t>
    </r>
    <r>
      <rPr>
        <sz val="10"/>
        <color indexed="8"/>
        <rFont val="宋体"/>
        <charset val="134"/>
      </rPr>
      <t>年</t>
    </r>
  </si>
  <si>
    <r>
      <rPr>
        <sz val="10"/>
        <color rgb="FF000000"/>
        <rFont val="Times New Roman"/>
        <charset val="134"/>
      </rPr>
      <t>2022</t>
    </r>
    <r>
      <rPr>
        <sz val="10"/>
        <color rgb="FF000000"/>
        <rFont val="宋体"/>
        <charset val="134"/>
      </rPr>
      <t>年</t>
    </r>
  </si>
  <si>
    <t>主体结构基本完成，开始内外装修及机电安装工程</t>
  </si>
  <si>
    <t>龙兴园区</t>
  </si>
  <si>
    <r>
      <rPr>
        <sz val="10"/>
        <color indexed="8"/>
        <rFont val="Times New Roman"/>
        <charset val="134"/>
      </rPr>
      <t>2023</t>
    </r>
    <r>
      <rPr>
        <sz val="10"/>
        <color indexed="8"/>
        <rFont val="宋体"/>
        <charset val="134"/>
      </rPr>
      <t>年亚洲杯重庆赛区比赛场馆</t>
    </r>
  </si>
  <si>
    <t>两江大道北延长段二三期</t>
  </si>
  <si>
    <r>
      <rPr>
        <sz val="10"/>
        <color indexed="8"/>
        <rFont val="宋体"/>
        <charset val="134"/>
      </rPr>
      <t>两江大道北延长段二三期工程起于正在实施的石河立交，自南向北延伸，终点与石船镇龙盛片区规划区北边界的龙石路，路线全长为</t>
    </r>
    <r>
      <rPr>
        <sz val="10"/>
        <color indexed="8"/>
        <rFont val="Times New Roman"/>
        <charset val="134"/>
      </rPr>
      <t>4.3km</t>
    </r>
    <r>
      <rPr>
        <sz val="10"/>
        <color indexed="8"/>
        <rFont val="宋体"/>
        <charset val="134"/>
      </rPr>
      <t>，为城市主干道，设计时速</t>
    </r>
    <r>
      <rPr>
        <sz val="10"/>
        <color indexed="8"/>
        <rFont val="Times New Roman"/>
        <charset val="134"/>
      </rPr>
      <t>60km/h</t>
    </r>
    <r>
      <rPr>
        <sz val="10"/>
        <color indexed="8"/>
        <rFont val="宋体"/>
        <charset val="134"/>
      </rPr>
      <t>，标准路幅宽度</t>
    </r>
    <r>
      <rPr>
        <sz val="10"/>
        <color indexed="8"/>
        <rFont val="Times New Roman"/>
        <charset val="134"/>
      </rPr>
      <t>66m</t>
    </r>
    <r>
      <rPr>
        <sz val="10"/>
        <color indexed="8"/>
        <rFont val="宋体"/>
        <charset val="134"/>
      </rPr>
      <t>，双向</t>
    </r>
    <r>
      <rPr>
        <sz val="10"/>
        <color indexed="8"/>
        <rFont val="Times New Roman"/>
        <charset val="134"/>
      </rPr>
      <t>8</t>
    </r>
    <r>
      <rPr>
        <sz val="10"/>
        <color indexed="8"/>
        <rFont val="宋体"/>
        <charset val="134"/>
      </rPr>
      <t>车道。</t>
    </r>
  </si>
  <si>
    <r>
      <rPr>
        <sz val="10"/>
        <color indexed="8"/>
        <rFont val="Times New Roman"/>
        <charset val="134"/>
      </rPr>
      <t>2022</t>
    </r>
    <r>
      <rPr>
        <sz val="10"/>
        <color indexed="8"/>
        <rFont val="宋体"/>
        <charset val="134"/>
      </rPr>
      <t>年</t>
    </r>
  </si>
  <si>
    <r>
      <rPr>
        <sz val="10"/>
        <color indexed="8"/>
        <rFont val="宋体"/>
        <charset val="134"/>
      </rPr>
      <t>桥梁、地通道完成</t>
    </r>
    <r>
      <rPr>
        <sz val="10"/>
        <color indexed="8"/>
        <rFont val="Times New Roman"/>
        <charset val="134"/>
      </rPr>
      <t>70%</t>
    </r>
    <r>
      <rPr>
        <sz val="10"/>
        <color indexed="8"/>
        <rFont val="宋体"/>
        <charset val="134"/>
      </rPr>
      <t>，管网完成</t>
    </r>
    <r>
      <rPr>
        <sz val="10"/>
        <color indexed="8"/>
        <rFont val="Times New Roman"/>
        <charset val="134"/>
      </rPr>
      <t>85%</t>
    </r>
  </si>
  <si>
    <t>两江新区龙盛片区的中轴线，景观生活大道</t>
  </si>
  <si>
    <r>
      <rPr>
        <sz val="10"/>
        <color indexed="8"/>
        <rFont val="宋体"/>
        <charset val="134"/>
      </rPr>
      <t>轨道</t>
    </r>
    <r>
      <rPr>
        <sz val="10"/>
        <color indexed="8"/>
        <rFont val="Times New Roman"/>
        <charset val="134"/>
      </rPr>
      <t>4</t>
    </r>
    <r>
      <rPr>
        <sz val="10"/>
        <color indexed="8"/>
        <rFont val="宋体"/>
        <charset val="134"/>
      </rPr>
      <t>号线与两江大道节点工程（一期）</t>
    </r>
  </si>
  <si>
    <r>
      <rPr>
        <sz val="10"/>
        <color indexed="8"/>
        <rFont val="宋体"/>
        <charset val="134"/>
      </rPr>
      <t>一期工程南起机东北，北至石河立交，路段全长</t>
    </r>
    <r>
      <rPr>
        <sz val="10"/>
        <color indexed="8"/>
        <rFont val="Times New Roman"/>
        <charset val="134"/>
      </rPr>
      <t>8km</t>
    </r>
    <r>
      <rPr>
        <sz val="10"/>
        <color indexed="8"/>
        <rFont val="宋体"/>
        <charset val="134"/>
      </rPr>
      <t>，需对两江大道沿线涉及轨道</t>
    </r>
    <r>
      <rPr>
        <sz val="10"/>
        <color indexed="8"/>
        <rFont val="Times New Roman"/>
        <charset val="134"/>
      </rPr>
      <t>4</t>
    </r>
    <r>
      <rPr>
        <sz val="10"/>
        <color indexed="8"/>
        <rFont val="宋体"/>
        <charset val="134"/>
      </rPr>
      <t>号线的、黄胡路立交、寨子路立交、福临路立交、五横线立交、</t>
    </r>
    <r>
      <rPr>
        <sz val="10"/>
        <color indexed="8"/>
        <rFont val="Times New Roman"/>
        <charset val="134"/>
      </rPr>
      <t>10-9</t>
    </r>
    <r>
      <rPr>
        <sz val="10"/>
        <color indexed="8"/>
        <rFont val="宋体"/>
        <charset val="134"/>
      </rPr>
      <t>号路立交、</t>
    </r>
    <r>
      <rPr>
        <sz val="10"/>
        <color indexed="8"/>
        <rFont val="Times New Roman"/>
        <charset val="134"/>
      </rPr>
      <t>10-7</t>
    </r>
    <r>
      <rPr>
        <sz val="10"/>
        <color indexed="8"/>
        <rFont val="宋体"/>
        <charset val="134"/>
      </rPr>
      <t>号路上跨桥、规划支路地通道共</t>
    </r>
    <r>
      <rPr>
        <sz val="10"/>
        <color indexed="8"/>
        <rFont val="Times New Roman"/>
        <charset val="134"/>
      </rPr>
      <t>7</t>
    </r>
    <r>
      <rPr>
        <sz val="10"/>
        <color indexed="8"/>
        <rFont val="宋体"/>
        <charset val="134"/>
      </rPr>
      <t>个节点。</t>
    </r>
  </si>
  <si>
    <r>
      <rPr>
        <sz val="10"/>
        <color indexed="8"/>
        <rFont val="Times New Roman"/>
        <charset val="134"/>
      </rPr>
      <t>2023</t>
    </r>
    <r>
      <rPr>
        <sz val="10"/>
        <color indexed="8"/>
        <rFont val="宋体"/>
        <charset val="134"/>
      </rPr>
      <t>年</t>
    </r>
  </si>
  <si>
    <t>新建</t>
  </si>
  <si>
    <r>
      <rPr>
        <sz val="10"/>
        <color indexed="8"/>
        <rFont val="宋体"/>
        <charset val="134"/>
      </rPr>
      <t>基础完成</t>
    </r>
    <r>
      <rPr>
        <sz val="10"/>
        <color indexed="8"/>
        <rFont val="Times New Roman"/>
        <charset val="134"/>
      </rPr>
      <t>50%</t>
    </r>
  </si>
  <si>
    <r>
      <rPr>
        <sz val="10"/>
        <color indexed="8"/>
        <rFont val="宋体"/>
        <charset val="134"/>
      </rPr>
      <t>打通周边道路与轨道</t>
    </r>
    <r>
      <rPr>
        <sz val="10"/>
        <color indexed="8"/>
        <rFont val="Times New Roman"/>
        <charset val="134"/>
      </rPr>
      <t>4</t>
    </r>
    <r>
      <rPr>
        <sz val="10"/>
        <color indexed="8"/>
        <rFont val="宋体"/>
        <charset val="134"/>
      </rPr>
      <t>号线的连接通道，方便民众及企业出行</t>
    </r>
  </si>
  <si>
    <t>六纵线（机东南至六横线段）道路工程</t>
  </si>
  <si>
    <r>
      <rPr>
        <sz val="10"/>
        <color indexed="8"/>
        <rFont val="宋体"/>
        <charset val="134"/>
      </rPr>
      <t>长约</t>
    </r>
    <r>
      <rPr>
        <sz val="10"/>
        <color indexed="8"/>
        <rFont val="Times New Roman"/>
        <charset val="134"/>
      </rPr>
      <t>12</t>
    </r>
    <r>
      <rPr>
        <sz val="10"/>
        <color indexed="8"/>
        <rFont val="宋体"/>
        <charset val="134"/>
      </rPr>
      <t>公里，宽</t>
    </r>
    <r>
      <rPr>
        <sz val="10"/>
        <color indexed="8"/>
        <rFont val="Times New Roman"/>
        <charset val="134"/>
      </rPr>
      <t>36</t>
    </r>
    <r>
      <rPr>
        <sz val="10"/>
        <color indexed="8"/>
        <rFont val="宋体"/>
        <charset val="134"/>
      </rPr>
      <t>，控制宽</t>
    </r>
    <r>
      <rPr>
        <sz val="10"/>
        <color indexed="8"/>
        <rFont val="Times New Roman"/>
        <charset val="134"/>
      </rPr>
      <t>54</t>
    </r>
    <r>
      <rPr>
        <sz val="10"/>
        <color indexed="8"/>
        <rFont val="宋体"/>
        <charset val="134"/>
      </rPr>
      <t>，含</t>
    </r>
    <r>
      <rPr>
        <sz val="10"/>
        <color indexed="8"/>
        <rFont val="Times New Roman"/>
        <charset val="134"/>
      </rPr>
      <t>5</t>
    </r>
    <r>
      <rPr>
        <sz val="10"/>
        <color indexed="8"/>
        <rFont val="宋体"/>
        <charset val="134"/>
      </rPr>
      <t>个立交，近期实施主线工程、骑龙岗立交、石笋立交、学堂湾立交的全部以及余家咀立交、观音堂立交主线及部分匝道。</t>
    </r>
  </si>
  <si>
    <r>
      <rPr>
        <sz val="10"/>
        <color indexed="8"/>
        <rFont val="Times New Roman"/>
        <charset val="134"/>
      </rPr>
      <t>2018</t>
    </r>
    <r>
      <rPr>
        <sz val="10"/>
        <color indexed="8"/>
        <rFont val="宋体"/>
        <charset val="134"/>
      </rPr>
      <t>年</t>
    </r>
  </si>
  <si>
    <r>
      <rPr>
        <sz val="10"/>
        <color indexed="8"/>
        <rFont val="宋体"/>
        <charset val="134"/>
      </rPr>
      <t>路基完成</t>
    </r>
    <r>
      <rPr>
        <sz val="10"/>
        <color indexed="8"/>
        <rFont val="Times New Roman"/>
        <charset val="134"/>
      </rPr>
      <t>95%</t>
    </r>
    <r>
      <rPr>
        <sz val="10"/>
        <color indexed="8"/>
        <rFont val="宋体"/>
        <charset val="134"/>
      </rPr>
      <t>，桥梁结构完成</t>
    </r>
    <r>
      <rPr>
        <sz val="10"/>
        <color indexed="8"/>
        <rFont val="Times New Roman"/>
        <charset val="134"/>
      </rPr>
      <t>90%</t>
    </r>
  </si>
  <si>
    <r>
      <rPr>
        <sz val="10"/>
        <color indexed="8"/>
        <rFont val="Times New Roman"/>
        <charset val="134"/>
      </rPr>
      <t>1</t>
    </r>
    <r>
      <rPr>
        <sz val="10"/>
        <color indexed="8"/>
        <rFont val="宋体"/>
        <charset val="134"/>
      </rPr>
      <t>快速路六纵线作为重庆市主城区规划</t>
    </r>
    <r>
      <rPr>
        <sz val="10"/>
        <color indexed="8"/>
        <rFont val="Times New Roman"/>
        <charset val="134"/>
      </rPr>
      <t>“</t>
    </r>
    <r>
      <rPr>
        <sz val="10"/>
        <color indexed="8"/>
        <rFont val="宋体"/>
        <charset val="134"/>
      </rPr>
      <t>六横、七纵、一环、七联络</t>
    </r>
    <r>
      <rPr>
        <sz val="10"/>
        <color indexed="8"/>
        <rFont val="Times New Roman"/>
        <charset val="134"/>
      </rPr>
      <t>”</t>
    </r>
    <r>
      <rPr>
        <sz val="10"/>
        <color indexed="8"/>
        <rFont val="宋体"/>
        <charset val="134"/>
      </rPr>
      <t>城市快速路网的重要组成部分，是主城区东部槽谷地带重要的南北向快速通道，全线南起于绕城高速与渝黔高速相交节点一品立交，向北经郭家沱大桥跨越长江，北侧终点接三环高速大盛段</t>
    </r>
  </si>
  <si>
    <t>龙兴隧道</t>
  </si>
  <si>
    <r>
      <rPr>
        <sz val="10"/>
        <rFont val="宋体"/>
        <charset val="134"/>
      </rPr>
      <t>项目起于石峰大道，止于骑龙岗立交（含石唐大道立交</t>
    </r>
    <r>
      <rPr>
        <sz val="10"/>
        <rFont val="Times New Roman"/>
        <charset val="134"/>
      </rPr>
      <t>,</t>
    </r>
    <r>
      <rPr>
        <sz val="10"/>
        <rFont val="宋体"/>
        <charset val="134"/>
      </rPr>
      <t>不含骑龙岗立交），长约</t>
    </r>
    <r>
      <rPr>
        <sz val="10"/>
        <rFont val="Times New Roman"/>
        <charset val="134"/>
      </rPr>
      <t>5.4km(</t>
    </r>
    <r>
      <rPr>
        <sz val="10"/>
        <rFont val="宋体"/>
        <charset val="134"/>
      </rPr>
      <t>其中龙兴隧道长</t>
    </r>
    <r>
      <rPr>
        <sz val="10"/>
        <rFont val="Times New Roman"/>
        <charset val="134"/>
      </rPr>
      <t>3.2km</t>
    </r>
    <r>
      <rPr>
        <sz val="10"/>
        <rFont val="宋体"/>
        <charset val="134"/>
      </rPr>
      <t>），设计时速</t>
    </r>
    <r>
      <rPr>
        <sz val="10"/>
        <rFont val="Times New Roman"/>
        <charset val="134"/>
      </rPr>
      <t>80km/h</t>
    </r>
    <r>
      <rPr>
        <sz val="10"/>
        <rFont val="宋体"/>
        <charset val="134"/>
      </rPr>
      <t>，隧道西侧接线按双向</t>
    </r>
    <r>
      <rPr>
        <sz val="10"/>
        <rFont val="Times New Roman"/>
        <charset val="134"/>
      </rPr>
      <t>8</t>
    </r>
    <r>
      <rPr>
        <sz val="10"/>
        <rFont val="宋体"/>
        <charset val="134"/>
      </rPr>
      <t>车道设计，宽</t>
    </r>
    <r>
      <rPr>
        <sz val="10"/>
        <rFont val="Times New Roman"/>
        <charset val="134"/>
      </rPr>
      <t>44</t>
    </r>
    <r>
      <rPr>
        <sz val="10"/>
        <rFont val="宋体"/>
        <charset val="134"/>
      </rPr>
      <t>米，隧道段双向</t>
    </r>
    <r>
      <rPr>
        <sz val="10"/>
        <rFont val="Times New Roman"/>
        <charset val="134"/>
      </rPr>
      <t>6</t>
    </r>
    <r>
      <rPr>
        <sz val="10"/>
        <rFont val="宋体"/>
        <charset val="134"/>
      </rPr>
      <t>车道，单洞宽</t>
    </r>
    <r>
      <rPr>
        <sz val="10"/>
        <rFont val="Times New Roman"/>
        <charset val="134"/>
      </rPr>
      <t>13.5</t>
    </r>
    <r>
      <rPr>
        <sz val="10"/>
        <rFont val="宋体"/>
        <charset val="134"/>
      </rPr>
      <t>米。建设内容包括道路、桥梁、隧道、结构、绿化、照明、高边坡防护、给排水等综合管网及其它附属工程。</t>
    </r>
  </si>
  <si>
    <t>完工通车</t>
  </si>
  <si>
    <t>市级重点项目</t>
  </si>
  <si>
    <r>
      <rPr>
        <sz val="10"/>
        <rFont val="宋体"/>
        <charset val="134"/>
      </rPr>
      <t>项目位于鱼嘴、郭家沱片区。道路起于渝开大道一期</t>
    </r>
    <r>
      <rPr>
        <sz val="10"/>
        <rFont val="Times New Roman"/>
        <charset val="134"/>
      </rPr>
      <t>k2+000</t>
    </r>
    <r>
      <rPr>
        <sz val="10"/>
        <rFont val="宋体"/>
        <charset val="134"/>
      </rPr>
      <t>，止于郭家沱大桥北引道，道路全长约</t>
    </r>
    <r>
      <rPr>
        <sz val="10"/>
        <rFont val="Times New Roman"/>
        <charset val="134"/>
      </rPr>
      <t>5.576km</t>
    </r>
    <r>
      <rPr>
        <sz val="10"/>
        <rFont val="宋体"/>
        <charset val="134"/>
      </rPr>
      <t>，标准路幅宽</t>
    </r>
    <r>
      <rPr>
        <sz val="10"/>
        <rFont val="Times New Roman"/>
        <charset val="134"/>
      </rPr>
      <t>54</t>
    </r>
    <r>
      <rPr>
        <sz val="10"/>
        <rFont val="宋体"/>
        <charset val="134"/>
      </rPr>
      <t>米。近期实施主线工程；远期实施立交工程。</t>
    </r>
  </si>
  <si>
    <r>
      <rPr>
        <sz val="10"/>
        <rFont val="宋体"/>
        <charset val="134"/>
      </rPr>
      <t>完成土建工程量的</t>
    </r>
    <r>
      <rPr>
        <sz val="10"/>
        <rFont val="Times New Roman"/>
        <charset val="134"/>
      </rPr>
      <t>80%</t>
    </r>
  </si>
  <si>
    <t>鱼复园区</t>
  </si>
  <si>
    <t>复盛商务区道路工程（福惠大道二期）</t>
  </si>
  <si>
    <r>
      <rPr>
        <sz val="10"/>
        <rFont val="宋体"/>
        <charset val="134"/>
      </rPr>
      <t>项目位于复盛片区，近期：道路起于渝江大道，止于贵盛路，全长约</t>
    </r>
    <r>
      <rPr>
        <sz val="10"/>
        <rFont val="Times New Roman"/>
        <charset val="134"/>
      </rPr>
      <t>1.8km</t>
    </r>
    <r>
      <rPr>
        <sz val="10"/>
        <rFont val="宋体"/>
        <charset val="134"/>
      </rPr>
      <t>，双向六车道，为城市主干道、设计时速</t>
    </r>
    <r>
      <rPr>
        <sz val="10"/>
        <rFont val="Times New Roman"/>
        <charset val="134"/>
      </rPr>
      <t>50km/h</t>
    </r>
    <r>
      <rPr>
        <sz val="10"/>
        <rFont val="宋体"/>
        <charset val="134"/>
      </rPr>
      <t>，含桥梁</t>
    </r>
    <r>
      <rPr>
        <sz val="10"/>
        <rFont val="Times New Roman"/>
        <charset val="134"/>
      </rPr>
      <t>1</t>
    </r>
    <r>
      <rPr>
        <sz val="10"/>
        <rFont val="宋体"/>
        <charset val="134"/>
      </rPr>
      <t>座（三板溪桥）</t>
    </r>
    <r>
      <rPr>
        <sz val="10"/>
        <rFont val="Times New Roman"/>
        <charset val="134"/>
      </rPr>
      <t>,</t>
    </r>
    <r>
      <rPr>
        <sz val="10"/>
        <rFont val="宋体"/>
        <charset val="134"/>
      </rPr>
      <t>电力隧道</t>
    </r>
    <r>
      <rPr>
        <sz val="10"/>
        <rFont val="Times New Roman"/>
        <charset val="134"/>
      </rPr>
      <t>1</t>
    </r>
    <r>
      <rPr>
        <sz val="10"/>
        <rFont val="宋体"/>
        <charset val="134"/>
      </rPr>
      <t>座。建设内容包括：道路工程、桥梁工程、排水工程、照明工程、绿化工程、交通工程、综合管网等配套工程远期：贵盛路处建设下穿道：车行道宽度</t>
    </r>
    <r>
      <rPr>
        <sz val="10"/>
        <rFont val="Times New Roman"/>
        <charset val="134"/>
      </rPr>
      <t>18m</t>
    </r>
    <r>
      <rPr>
        <sz val="10"/>
        <rFont val="宋体"/>
        <charset val="134"/>
      </rPr>
      <t>，总长</t>
    </r>
    <r>
      <rPr>
        <sz val="10"/>
        <rFont val="Times New Roman"/>
        <charset val="134"/>
      </rPr>
      <t>546m</t>
    </r>
    <r>
      <rPr>
        <sz val="10"/>
        <rFont val="宋体"/>
        <charset val="134"/>
      </rPr>
      <t>，其中车行地通道段长</t>
    </r>
    <r>
      <rPr>
        <sz val="10"/>
        <rFont val="Times New Roman"/>
        <charset val="134"/>
      </rPr>
      <t>310m</t>
    </r>
    <r>
      <rPr>
        <sz val="10"/>
        <rFont val="宋体"/>
        <charset val="134"/>
      </rPr>
      <t>，宽</t>
    </r>
    <r>
      <rPr>
        <sz val="10"/>
        <rFont val="Times New Roman"/>
        <charset val="134"/>
      </rPr>
      <t>19m</t>
    </r>
    <r>
      <rPr>
        <sz val="10"/>
        <rFont val="宋体"/>
        <charset val="134"/>
      </rPr>
      <t>（包含结构轮廓）。</t>
    </r>
  </si>
  <si>
    <r>
      <rPr>
        <sz val="10"/>
        <color indexed="8"/>
        <rFont val="宋体"/>
        <charset val="134"/>
      </rPr>
      <t>完成土建工程量的</t>
    </r>
    <r>
      <rPr>
        <sz val="10"/>
        <color indexed="8"/>
        <rFont val="Times New Roman"/>
        <charset val="134"/>
      </rPr>
      <t>80%</t>
    </r>
  </si>
  <si>
    <t>鱼复园区重要主干道</t>
  </si>
  <si>
    <t>安居路一标段工程</t>
  </si>
  <si>
    <r>
      <rPr>
        <sz val="10"/>
        <color indexed="8"/>
        <rFont val="宋体"/>
        <charset val="134"/>
      </rPr>
      <t>道路全长</t>
    </r>
    <r>
      <rPr>
        <sz val="10"/>
        <color indexed="8"/>
        <rFont val="Times New Roman"/>
        <charset val="134"/>
      </rPr>
      <t>880</t>
    </r>
    <r>
      <rPr>
        <sz val="10"/>
        <color indexed="8"/>
        <rFont val="宋体"/>
        <charset val="134"/>
      </rPr>
      <t>米，标准宽度</t>
    </r>
    <r>
      <rPr>
        <sz val="10"/>
        <color indexed="8"/>
        <rFont val="Times New Roman"/>
        <charset val="134"/>
      </rPr>
      <t>26</t>
    </r>
    <r>
      <rPr>
        <sz val="10"/>
        <color indexed="8"/>
        <rFont val="宋体"/>
        <charset val="134"/>
      </rPr>
      <t>米，含</t>
    </r>
    <r>
      <rPr>
        <sz val="10"/>
        <color indexed="8"/>
        <rFont val="Times New Roman"/>
        <charset val="134"/>
      </rPr>
      <t>3</t>
    </r>
    <r>
      <rPr>
        <sz val="10"/>
        <color indexed="8"/>
        <rFont val="宋体"/>
        <charset val="134"/>
      </rPr>
      <t>座桥梁，桥梁总长</t>
    </r>
    <r>
      <rPr>
        <sz val="10"/>
        <color indexed="8"/>
        <rFont val="Times New Roman"/>
        <charset val="134"/>
      </rPr>
      <t>460</t>
    </r>
    <r>
      <rPr>
        <sz val="10"/>
        <color indexed="8"/>
        <rFont val="宋体"/>
        <charset val="134"/>
      </rPr>
      <t>米，桥宽</t>
    </r>
    <r>
      <rPr>
        <sz val="10"/>
        <color indexed="8"/>
        <rFont val="Times New Roman"/>
        <charset val="134"/>
      </rPr>
      <t>22</t>
    </r>
    <r>
      <rPr>
        <sz val="10"/>
        <color indexed="8"/>
        <rFont val="宋体"/>
        <charset val="134"/>
      </rPr>
      <t>米。</t>
    </r>
  </si>
  <si>
    <r>
      <rPr>
        <sz val="10"/>
        <color indexed="8"/>
        <rFont val="Times New Roman"/>
        <charset val="134"/>
      </rPr>
      <t>3</t>
    </r>
    <r>
      <rPr>
        <sz val="10"/>
        <color indexed="8"/>
        <rFont val="宋体"/>
        <charset val="134"/>
      </rPr>
      <t>座桥梁全面完成架设，道路工程全面完工</t>
    </r>
  </si>
  <si>
    <t>悦来片区</t>
  </si>
  <si>
    <t>水土连接悦来并至仙桃数据谷的重要交通次干道</t>
  </si>
  <si>
    <t>椿楦大道（悦来段）</t>
  </si>
  <si>
    <r>
      <rPr>
        <sz val="10"/>
        <color indexed="8"/>
        <rFont val="宋体"/>
        <charset val="134"/>
      </rPr>
      <t>长</t>
    </r>
    <r>
      <rPr>
        <sz val="10"/>
        <color indexed="8"/>
        <rFont val="Times New Roman"/>
        <charset val="134"/>
      </rPr>
      <t>330m</t>
    </r>
    <r>
      <rPr>
        <sz val="10"/>
        <color indexed="8"/>
        <rFont val="宋体"/>
        <charset val="134"/>
      </rPr>
      <t>，宽度</t>
    </r>
    <r>
      <rPr>
        <sz val="10"/>
        <color indexed="8"/>
        <rFont val="Times New Roman"/>
        <charset val="134"/>
      </rPr>
      <t>81m</t>
    </r>
    <r>
      <rPr>
        <sz val="10"/>
        <color indexed="8"/>
        <rFont val="宋体"/>
        <charset val="134"/>
      </rPr>
      <t>。混凝土挡墙工程量约</t>
    </r>
    <r>
      <rPr>
        <sz val="10"/>
        <color indexed="8"/>
        <rFont val="Times New Roman"/>
        <charset val="134"/>
      </rPr>
      <t>1.1</t>
    </r>
    <r>
      <rPr>
        <sz val="10"/>
        <color indexed="8"/>
        <rFont val="宋体"/>
        <charset val="134"/>
      </rPr>
      <t>万方，桩板挡墙</t>
    </r>
    <r>
      <rPr>
        <sz val="10"/>
        <color indexed="8"/>
        <rFont val="Times New Roman"/>
        <charset val="134"/>
      </rPr>
      <t>0.5</t>
    </r>
    <r>
      <rPr>
        <sz val="10"/>
        <color indexed="8"/>
        <rFont val="宋体"/>
        <charset val="134"/>
      </rPr>
      <t>万方。</t>
    </r>
  </si>
  <si>
    <t>连接蒋家山立交的重要城市快速路</t>
  </si>
  <si>
    <r>
      <rPr>
        <sz val="10"/>
        <color indexed="8"/>
        <rFont val="宋体"/>
        <charset val="134"/>
      </rPr>
      <t>秋成大道</t>
    </r>
    <r>
      <rPr>
        <sz val="10"/>
        <color indexed="8"/>
        <rFont val="Times New Roman"/>
        <charset val="134"/>
      </rPr>
      <t>(</t>
    </r>
    <r>
      <rPr>
        <sz val="10"/>
        <color indexed="8"/>
        <rFont val="宋体"/>
        <charset val="134"/>
      </rPr>
      <t>北部新区段</t>
    </r>
    <r>
      <rPr>
        <sz val="10"/>
        <color indexed="8"/>
        <rFont val="Times New Roman"/>
        <charset val="134"/>
      </rPr>
      <t>)</t>
    </r>
    <r>
      <rPr>
        <sz val="10"/>
        <color indexed="8"/>
        <rFont val="宋体"/>
        <charset val="134"/>
      </rPr>
      <t>道路及配套工程</t>
    </r>
  </si>
  <si>
    <r>
      <rPr>
        <sz val="10"/>
        <color indexed="8"/>
        <rFont val="宋体"/>
        <charset val="134"/>
      </rPr>
      <t>道路全长</t>
    </r>
    <r>
      <rPr>
        <sz val="10"/>
        <color indexed="8"/>
        <rFont val="Times New Roman"/>
        <charset val="134"/>
      </rPr>
      <t>732.736m</t>
    </r>
    <r>
      <rPr>
        <sz val="10"/>
        <color indexed="8"/>
        <rFont val="宋体"/>
        <charset val="134"/>
      </rPr>
      <t>，标准路幅宽</t>
    </r>
    <r>
      <rPr>
        <sz val="10"/>
        <color indexed="8"/>
        <rFont val="Times New Roman"/>
        <charset val="134"/>
      </rPr>
      <t>40m</t>
    </r>
    <r>
      <rPr>
        <sz val="10"/>
        <color indexed="8"/>
        <rFont val="宋体"/>
        <charset val="134"/>
      </rPr>
      <t>，连接秋成大道与金开大道重要节点。</t>
    </r>
  </si>
  <si>
    <t>2018.10.1</t>
  </si>
  <si>
    <t>2021.6.30</t>
  </si>
  <si>
    <r>
      <rPr>
        <sz val="10"/>
        <color indexed="8"/>
        <rFont val="宋体"/>
        <charset val="134"/>
      </rPr>
      <t>完工</t>
    </r>
    <r>
      <rPr>
        <sz val="10"/>
        <color indexed="8"/>
        <rFont val="Times New Roman"/>
        <charset val="134"/>
      </rPr>
      <t xml:space="preserve"> </t>
    </r>
  </si>
  <si>
    <t>直属街道</t>
  </si>
  <si>
    <t>宝山路延伸段道路及配套工程</t>
  </si>
  <si>
    <r>
      <rPr>
        <sz val="10"/>
        <color indexed="8"/>
        <rFont val="宋体"/>
        <charset val="134"/>
      </rPr>
      <t>宝山路延伸段起于宝山路悦来段，自西向东延伸，止于悦山路。城市次干路，设计速度为</t>
    </r>
    <r>
      <rPr>
        <sz val="10"/>
        <color indexed="8"/>
        <rFont val="Times New Roman"/>
        <charset val="134"/>
      </rPr>
      <t>30km/h</t>
    </r>
    <r>
      <rPr>
        <sz val="10"/>
        <color indexed="8"/>
        <rFont val="宋体"/>
        <charset val="134"/>
      </rPr>
      <t>，标准路幅宽度</t>
    </r>
    <r>
      <rPr>
        <sz val="10"/>
        <color indexed="8"/>
        <rFont val="Times New Roman"/>
        <charset val="134"/>
      </rPr>
      <t>26m</t>
    </r>
    <r>
      <rPr>
        <sz val="10"/>
        <color indexed="8"/>
        <rFont val="宋体"/>
        <charset val="134"/>
      </rPr>
      <t>，双向四车道，道路总长</t>
    </r>
    <r>
      <rPr>
        <sz val="10"/>
        <color indexed="8"/>
        <rFont val="Times New Roman"/>
        <charset val="134"/>
      </rPr>
      <t>980m</t>
    </r>
    <r>
      <rPr>
        <sz val="10"/>
        <color indexed="8"/>
        <rFont val="宋体"/>
        <charset val="134"/>
      </rPr>
      <t>。</t>
    </r>
  </si>
  <si>
    <t>2019.1.30</t>
  </si>
  <si>
    <t>2021.3.30</t>
  </si>
  <si>
    <r>
      <rPr>
        <sz val="10"/>
        <color indexed="8"/>
        <rFont val="宋体"/>
        <charset val="134"/>
      </rPr>
      <t>完工通车</t>
    </r>
    <r>
      <rPr>
        <sz val="10"/>
        <color indexed="8"/>
        <rFont val="Times New Roman"/>
        <charset val="134"/>
      </rPr>
      <t xml:space="preserve"> </t>
    </r>
  </si>
  <si>
    <t>连接悦来片区和黄茅坪片区的重要道路</t>
  </si>
  <si>
    <t>曾家岩北延伸穿越内环新增通道工程</t>
  </si>
  <si>
    <r>
      <rPr>
        <sz val="10"/>
        <color indexed="8"/>
        <rFont val="宋体"/>
        <charset val="134"/>
      </rPr>
      <t>左线全长</t>
    </r>
    <r>
      <rPr>
        <sz val="10"/>
        <color indexed="8"/>
        <rFont val="Times New Roman"/>
        <charset val="134"/>
      </rPr>
      <t>5.07km</t>
    </r>
    <r>
      <rPr>
        <sz val="10"/>
        <color indexed="8"/>
        <rFont val="宋体"/>
        <charset val="134"/>
      </rPr>
      <t>，右线全长</t>
    </r>
    <r>
      <rPr>
        <sz val="10"/>
        <color indexed="8"/>
        <rFont val="Times New Roman"/>
        <charset val="134"/>
      </rPr>
      <t>4.53km</t>
    </r>
    <r>
      <rPr>
        <sz val="10"/>
        <color indexed="8"/>
        <rFont val="宋体"/>
        <charset val="134"/>
      </rPr>
      <t>，全线设隧道两座，单洞总长</t>
    </r>
    <r>
      <rPr>
        <sz val="10"/>
        <color indexed="8"/>
        <rFont val="Times New Roman"/>
        <charset val="134"/>
      </rPr>
      <t>6.92km</t>
    </r>
    <r>
      <rPr>
        <sz val="10"/>
        <color indexed="8"/>
        <rFont val="宋体"/>
        <charset val="134"/>
      </rPr>
      <t>，桥梁三座，总长</t>
    </r>
    <r>
      <rPr>
        <sz val="10"/>
        <color indexed="8"/>
        <rFont val="Times New Roman"/>
        <charset val="134"/>
      </rPr>
      <t>938m</t>
    </r>
    <r>
      <rPr>
        <sz val="10"/>
        <color indexed="8"/>
        <rFont val="宋体"/>
        <charset val="134"/>
      </rPr>
      <t>，匝道总长</t>
    </r>
    <r>
      <rPr>
        <sz val="10"/>
        <color indexed="8"/>
        <rFont val="Times New Roman"/>
        <charset val="134"/>
      </rPr>
      <t>4.05km</t>
    </r>
    <r>
      <rPr>
        <sz val="10"/>
        <color indexed="8"/>
        <rFont val="宋体"/>
        <charset val="134"/>
      </rPr>
      <t>。</t>
    </r>
  </si>
  <si>
    <r>
      <rPr>
        <sz val="10"/>
        <color indexed="8"/>
        <rFont val="宋体"/>
        <charset val="134"/>
      </rPr>
      <t>一标：人兴路隧道暗挖完，</t>
    </r>
    <r>
      <rPr>
        <sz val="10"/>
        <color indexed="8"/>
        <rFont val="Times New Roman"/>
        <charset val="134"/>
      </rPr>
      <t>2#</t>
    </r>
    <r>
      <rPr>
        <sz val="10"/>
        <color indexed="8"/>
        <rFont val="宋体"/>
        <charset val="134"/>
      </rPr>
      <t>桥主体完成；</t>
    </r>
    <r>
      <rPr>
        <sz val="10"/>
        <color indexed="8"/>
        <rFont val="Times New Roman"/>
        <charset val="134"/>
      </rPr>
      <t xml:space="preserve"> </t>
    </r>
    <r>
      <rPr>
        <sz val="10"/>
        <color indexed="8"/>
        <rFont val="宋体"/>
        <charset val="134"/>
      </rPr>
      <t>二标：主线隧道累计开挖进尺</t>
    </r>
    <r>
      <rPr>
        <sz val="10"/>
        <color indexed="8"/>
        <rFont val="Times New Roman"/>
        <charset val="134"/>
      </rPr>
      <t>2400</t>
    </r>
    <r>
      <rPr>
        <sz val="10"/>
        <color indexed="8"/>
        <rFont val="宋体"/>
        <charset val="134"/>
      </rPr>
      <t>米，连接线累计开挖进尺</t>
    </r>
    <r>
      <rPr>
        <sz val="10"/>
        <color indexed="8"/>
        <rFont val="Times New Roman"/>
        <charset val="134"/>
      </rPr>
      <t>1200m</t>
    </r>
    <r>
      <rPr>
        <sz val="10"/>
        <color indexed="8"/>
        <rFont val="宋体"/>
        <charset val="134"/>
      </rPr>
      <t>；</t>
    </r>
    <r>
      <rPr>
        <sz val="10"/>
        <color indexed="8"/>
        <rFont val="Times New Roman"/>
        <charset val="134"/>
      </rPr>
      <t xml:space="preserve"> </t>
    </r>
    <r>
      <rPr>
        <sz val="10"/>
        <color indexed="8"/>
        <rFont val="宋体"/>
        <charset val="134"/>
      </rPr>
      <t>三标：主线隧道累计开挖进尺</t>
    </r>
    <r>
      <rPr>
        <sz val="10"/>
        <color indexed="8"/>
        <rFont val="Times New Roman"/>
        <charset val="134"/>
      </rPr>
      <t>1700</t>
    </r>
    <r>
      <rPr>
        <sz val="10"/>
        <color indexed="8"/>
        <rFont val="宋体"/>
        <charset val="134"/>
      </rPr>
      <t>米，连接线累计开挖进尺</t>
    </r>
    <r>
      <rPr>
        <sz val="10"/>
        <color indexed="8"/>
        <rFont val="Times New Roman"/>
        <charset val="134"/>
      </rPr>
      <t xml:space="preserve">950m </t>
    </r>
  </si>
  <si>
    <t>曾家岩北延伸穿越内环新增通道工程整体建成通车后将与渝中区、江北区紧密相连，届时将大幅减少渝中区与两江新区间的行车时长，同时大大缓解南北向的交通拥堵</t>
  </si>
  <si>
    <t>金州大道与星光大道延伸段节点改造工程（含改造星光大道北延线）</t>
  </si>
  <si>
    <r>
      <rPr>
        <sz val="10"/>
        <color indexed="8"/>
        <rFont val="宋体"/>
        <charset val="134"/>
      </rPr>
      <t>星光大道主线左线长</t>
    </r>
    <r>
      <rPr>
        <sz val="10"/>
        <color indexed="8"/>
        <rFont val="Times New Roman"/>
        <charset val="134"/>
      </rPr>
      <t>1821.873m</t>
    </r>
    <r>
      <rPr>
        <sz val="10"/>
        <color indexed="8"/>
        <rFont val="宋体"/>
        <charset val="134"/>
      </rPr>
      <t>，其中隧道长</t>
    </r>
    <r>
      <rPr>
        <sz val="10"/>
        <color indexed="8"/>
        <rFont val="Times New Roman"/>
        <charset val="134"/>
      </rPr>
      <t>1296m</t>
    </r>
    <r>
      <rPr>
        <sz val="10"/>
        <color indexed="8"/>
        <rFont val="宋体"/>
        <charset val="134"/>
      </rPr>
      <t>；主线右线长</t>
    </r>
    <r>
      <rPr>
        <sz val="10"/>
        <color indexed="8"/>
        <rFont val="Times New Roman"/>
        <charset val="134"/>
      </rPr>
      <t>1835.643m</t>
    </r>
    <r>
      <rPr>
        <sz val="10"/>
        <color indexed="8"/>
        <rFont val="宋体"/>
        <charset val="134"/>
      </rPr>
      <t>，其中隧道长</t>
    </r>
    <r>
      <rPr>
        <sz val="10"/>
        <color indexed="8"/>
        <rFont val="Times New Roman"/>
        <charset val="134"/>
      </rPr>
      <t>856m</t>
    </r>
    <r>
      <rPr>
        <sz val="10"/>
        <color indexed="8"/>
        <rFont val="宋体"/>
        <charset val="134"/>
      </rPr>
      <t>。星光大道地面建设</t>
    </r>
    <r>
      <rPr>
        <sz val="10"/>
        <color indexed="8"/>
        <rFont val="Times New Roman"/>
        <charset val="134"/>
      </rPr>
      <t>6</t>
    </r>
    <r>
      <rPr>
        <sz val="10"/>
        <color indexed="8"/>
        <rFont val="宋体"/>
        <charset val="134"/>
      </rPr>
      <t>条辅道，总长</t>
    </r>
    <r>
      <rPr>
        <sz val="10"/>
        <color indexed="8"/>
        <rFont val="Times New Roman"/>
        <charset val="134"/>
      </rPr>
      <t>2834.858m</t>
    </r>
    <r>
      <rPr>
        <sz val="10"/>
        <color indexed="8"/>
        <rFont val="宋体"/>
        <charset val="134"/>
      </rPr>
      <t>；金州大道地面改造段长</t>
    </r>
    <r>
      <rPr>
        <sz val="10"/>
        <color indexed="8"/>
        <rFont val="Times New Roman"/>
        <charset val="134"/>
      </rPr>
      <t>1337.094m</t>
    </r>
    <r>
      <rPr>
        <sz val="10"/>
        <color indexed="8"/>
        <rFont val="宋体"/>
        <charset val="134"/>
      </rPr>
      <t>；</t>
    </r>
    <r>
      <rPr>
        <sz val="10"/>
        <color indexed="8"/>
        <rFont val="Times New Roman"/>
        <charset val="134"/>
      </rPr>
      <t>13</t>
    </r>
    <r>
      <rPr>
        <sz val="10"/>
        <color indexed="8"/>
        <rFont val="宋体"/>
        <charset val="134"/>
      </rPr>
      <t>条匝道，总长约</t>
    </r>
    <r>
      <rPr>
        <sz val="10"/>
        <color indexed="8"/>
        <rFont val="Times New Roman"/>
        <charset val="134"/>
      </rPr>
      <t>5311m</t>
    </r>
    <r>
      <rPr>
        <sz val="10"/>
        <color indexed="8"/>
        <rFont val="宋体"/>
        <charset val="134"/>
      </rPr>
      <t>；</t>
    </r>
    <r>
      <rPr>
        <sz val="10"/>
        <color indexed="8"/>
        <rFont val="Times New Roman"/>
        <charset val="134"/>
      </rPr>
      <t>5</t>
    </r>
    <r>
      <rPr>
        <sz val="10"/>
        <color indexed="8"/>
        <rFont val="宋体"/>
        <charset val="134"/>
      </rPr>
      <t>座人行天桥及附属工程。</t>
    </r>
  </si>
  <si>
    <r>
      <rPr>
        <sz val="10"/>
        <color indexed="8"/>
        <rFont val="Times New Roman"/>
        <charset val="134"/>
      </rPr>
      <t>1</t>
    </r>
    <r>
      <rPr>
        <sz val="10"/>
        <color indexed="8"/>
        <rFont val="宋体"/>
        <charset val="134"/>
      </rPr>
      <t>、金州大道段隧道完成</t>
    </r>
    <r>
      <rPr>
        <sz val="10"/>
        <color indexed="8"/>
        <rFont val="Times New Roman"/>
        <charset val="134"/>
      </rPr>
      <t>500m</t>
    </r>
    <r>
      <rPr>
        <sz val="10"/>
        <color indexed="8"/>
        <rFont val="宋体"/>
        <charset val="134"/>
      </rPr>
      <t xml:space="preserve">；
</t>
    </r>
    <r>
      <rPr>
        <sz val="10"/>
        <color indexed="8"/>
        <rFont val="Times New Roman"/>
        <charset val="134"/>
      </rPr>
      <t>2</t>
    </r>
    <r>
      <rPr>
        <sz val="10"/>
        <color indexed="8"/>
        <rFont val="宋体"/>
        <charset val="134"/>
      </rPr>
      <t>、星光隧道至恒福路口完成桩基</t>
    </r>
    <r>
      <rPr>
        <sz val="10"/>
        <color indexed="8"/>
        <rFont val="Times New Roman"/>
        <charset val="134"/>
      </rPr>
      <t>30</t>
    </r>
    <r>
      <rPr>
        <sz val="10"/>
        <color indexed="8"/>
        <rFont val="宋体"/>
        <charset val="134"/>
      </rPr>
      <t xml:space="preserve">根；
</t>
    </r>
    <r>
      <rPr>
        <sz val="10"/>
        <color indexed="8"/>
        <rFont val="Times New Roman"/>
        <charset val="134"/>
      </rPr>
      <t>3</t>
    </r>
    <r>
      <rPr>
        <sz val="10"/>
        <color indexed="8"/>
        <rFont val="宋体"/>
        <charset val="134"/>
      </rPr>
      <t>、隧道及道路回填</t>
    </r>
    <r>
      <rPr>
        <sz val="10"/>
        <color indexed="8"/>
        <rFont val="Times New Roman"/>
        <charset val="134"/>
      </rPr>
      <t>24</t>
    </r>
    <r>
      <rPr>
        <sz val="10"/>
        <color indexed="8"/>
        <rFont val="宋体"/>
        <charset val="134"/>
      </rPr>
      <t>万方</t>
    </r>
  </si>
  <si>
    <t>项目建成后可以加快星光大道南北向道路交通的连通，直接连接观音桥商圈、财富中心、礼嘉商务区及蔡家中心区，并为远期渝蓉高速连接道的实施预留条件</t>
  </si>
  <si>
    <t>礼悦路</t>
  </si>
  <si>
    <r>
      <rPr>
        <sz val="10"/>
        <color indexed="8"/>
        <rFont val="宋体"/>
        <charset val="134"/>
      </rPr>
      <t>道路全长约</t>
    </r>
    <r>
      <rPr>
        <sz val="10"/>
        <color indexed="8"/>
        <rFont val="Times New Roman"/>
        <charset val="134"/>
      </rPr>
      <t>3384m*22m</t>
    </r>
    <r>
      <rPr>
        <sz val="10"/>
        <color indexed="8"/>
        <rFont val="宋体"/>
        <charset val="134"/>
      </rPr>
      <t>，包括</t>
    </r>
    <r>
      <rPr>
        <sz val="10"/>
        <color indexed="8"/>
        <rFont val="Times New Roman"/>
        <charset val="134"/>
      </rPr>
      <t>2</t>
    </r>
    <r>
      <rPr>
        <sz val="10"/>
        <color indexed="8"/>
        <rFont val="宋体"/>
        <charset val="134"/>
      </rPr>
      <t>段隧道及</t>
    </r>
    <r>
      <rPr>
        <sz val="10"/>
        <color indexed="8"/>
        <rFont val="Times New Roman"/>
        <charset val="134"/>
      </rPr>
      <t>2</t>
    </r>
    <r>
      <rPr>
        <sz val="10"/>
        <color indexed="8"/>
        <rFont val="宋体"/>
        <charset val="134"/>
      </rPr>
      <t>座桥梁。</t>
    </r>
  </si>
  <si>
    <r>
      <rPr>
        <sz val="10"/>
        <color indexed="8"/>
        <rFont val="宋体"/>
        <charset val="134"/>
      </rPr>
      <t>除石合溪大桥附属完成</t>
    </r>
    <r>
      <rPr>
        <sz val="10"/>
        <color indexed="8"/>
        <rFont val="Times New Roman"/>
        <charset val="134"/>
      </rPr>
      <t>35%</t>
    </r>
    <r>
      <rPr>
        <sz val="10"/>
        <color indexed="8"/>
        <rFont val="宋体"/>
        <charset val="134"/>
      </rPr>
      <t>（累计完成</t>
    </r>
    <r>
      <rPr>
        <sz val="10"/>
        <color indexed="8"/>
        <rFont val="Times New Roman"/>
        <charset val="134"/>
      </rPr>
      <t>50%</t>
    </r>
    <r>
      <rPr>
        <sz val="10"/>
        <color indexed="8"/>
        <rFont val="宋体"/>
        <charset val="134"/>
      </rPr>
      <t>）外，其余隧道、桥梁、道路完工</t>
    </r>
  </si>
  <si>
    <t>本次实施的礼悦路位于金山大道以西的黄茅坪片区，为新增的一条南北向城市次干道，其建设对加强礼嘉片区与悦来片区交通联系具有重要的意义</t>
  </si>
  <si>
    <r>
      <rPr>
        <sz val="10"/>
        <color indexed="8"/>
        <rFont val="宋体"/>
        <charset val="134"/>
      </rPr>
      <t>华侨城</t>
    </r>
    <r>
      <rPr>
        <sz val="10"/>
        <color indexed="8"/>
        <rFont val="Times New Roman"/>
        <charset val="134"/>
      </rPr>
      <t>110KV</t>
    </r>
    <r>
      <rPr>
        <sz val="10"/>
        <color indexed="8"/>
        <rFont val="宋体"/>
        <charset val="134"/>
      </rPr>
      <t>电缆隧道工程</t>
    </r>
  </si>
  <si>
    <r>
      <rPr>
        <sz val="10"/>
        <color indexed="8"/>
        <rFont val="宋体"/>
        <charset val="134"/>
      </rPr>
      <t>包括华侨城</t>
    </r>
    <r>
      <rPr>
        <sz val="10"/>
        <color indexed="8"/>
        <rFont val="Times New Roman"/>
        <charset val="134"/>
      </rPr>
      <t>4</t>
    </r>
    <r>
      <rPr>
        <sz val="10"/>
        <color indexed="8"/>
        <rFont val="宋体"/>
        <charset val="134"/>
      </rPr>
      <t>回</t>
    </r>
    <r>
      <rPr>
        <sz val="10"/>
        <color indexed="8"/>
        <rFont val="Times New Roman"/>
        <charset val="134"/>
      </rPr>
      <t>110kv</t>
    </r>
    <r>
      <rPr>
        <sz val="10"/>
        <color indexed="8"/>
        <rFont val="宋体"/>
        <charset val="134"/>
      </rPr>
      <t>电缆隧道，总长</t>
    </r>
    <r>
      <rPr>
        <sz val="10"/>
        <color indexed="8"/>
        <rFont val="Times New Roman"/>
        <charset val="134"/>
      </rPr>
      <t>2500m</t>
    </r>
    <r>
      <rPr>
        <sz val="10"/>
        <color indexed="8"/>
        <rFont val="宋体"/>
        <charset val="134"/>
      </rPr>
      <t>。</t>
    </r>
  </si>
  <si>
    <t>项目投用后将华侨城欢乐谷游乐设施及周边地块居民用电提供电力保障</t>
  </si>
  <si>
    <t>蔡家大桥南引道（金山寺立交）工程</t>
  </si>
  <si>
    <r>
      <rPr>
        <sz val="10"/>
        <color indexed="8"/>
        <rFont val="宋体"/>
        <charset val="134"/>
      </rPr>
      <t>含礼白大道，礼仁街，</t>
    </r>
    <r>
      <rPr>
        <sz val="10"/>
        <color indexed="8"/>
        <rFont val="Times New Roman"/>
        <charset val="134"/>
      </rPr>
      <t>L42</t>
    </r>
    <r>
      <rPr>
        <sz val="10"/>
        <color indexed="8"/>
        <rFont val="宋体"/>
        <charset val="134"/>
      </rPr>
      <t>号路及</t>
    </r>
    <r>
      <rPr>
        <sz val="10"/>
        <color indexed="8"/>
        <rFont val="Times New Roman"/>
        <charset val="134"/>
      </rPr>
      <t>A-L</t>
    </r>
    <r>
      <rPr>
        <sz val="10"/>
        <color indexed="8"/>
        <rFont val="宋体"/>
        <charset val="134"/>
      </rPr>
      <t>共</t>
    </r>
    <r>
      <rPr>
        <sz val="10"/>
        <color indexed="8"/>
        <rFont val="Times New Roman"/>
        <charset val="134"/>
      </rPr>
      <t>12</t>
    </r>
    <r>
      <rPr>
        <sz val="10"/>
        <color indexed="8"/>
        <rFont val="宋体"/>
        <charset val="134"/>
      </rPr>
      <t>条匝道，车行地通道</t>
    </r>
    <r>
      <rPr>
        <sz val="10"/>
        <color indexed="8"/>
        <rFont val="Times New Roman"/>
        <charset val="134"/>
      </rPr>
      <t>3</t>
    </r>
    <r>
      <rPr>
        <sz val="10"/>
        <color indexed="8"/>
        <rFont val="宋体"/>
        <charset val="134"/>
      </rPr>
      <t>座、人行地通道</t>
    </r>
    <r>
      <rPr>
        <sz val="10"/>
        <color indexed="8"/>
        <rFont val="Times New Roman"/>
        <charset val="134"/>
      </rPr>
      <t>1</t>
    </r>
    <r>
      <rPr>
        <sz val="10"/>
        <color indexed="8"/>
        <rFont val="宋体"/>
        <charset val="134"/>
      </rPr>
      <t>座，人行天桥</t>
    </r>
    <r>
      <rPr>
        <sz val="10"/>
        <color indexed="8"/>
        <rFont val="Times New Roman"/>
        <charset val="134"/>
      </rPr>
      <t>3</t>
    </r>
    <r>
      <rPr>
        <sz val="10"/>
        <color indexed="8"/>
        <rFont val="宋体"/>
        <charset val="134"/>
      </rPr>
      <t>座。</t>
    </r>
  </si>
  <si>
    <t>2018.7.20</t>
  </si>
  <si>
    <t>为连接水土、蔡家、礼嘉及主城核心区南北向的重要通道，方便居民出行</t>
  </si>
  <si>
    <r>
      <rPr>
        <sz val="10"/>
        <color rgb="FF000000"/>
        <rFont val="宋体"/>
        <charset val="134"/>
      </rPr>
      <t>平场工业区</t>
    </r>
    <r>
      <rPr>
        <sz val="10"/>
        <color indexed="8"/>
        <rFont val="Times New Roman"/>
        <charset val="134"/>
      </rPr>
      <t>L11</t>
    </r>
    <r>
      <rPr>
        <sz val="10"/>
        <color indexed="8"/>
        <rFont val="宋体"/>
        <charset val="134"/>
      </rPr>
      <t>路与</t>
    </r>
    <r>
      <rPr>
        <sz val="10"/>
        <color indexed="8"/>
        <rFont val="Times New Roman"/>
        <charset val="134"/>
      </rPr>
      <t>L10</t>
    </r>
    <r>
      <rPr>
        <sz val="10"/>
        <color indexed="8"/>
        <rFont val="宋体"/>
        <charset val="134"/>
      </rPr>
      <t>南段、</t>
    </r>
    <r>
      <rPr>
        <sz val="10"/>
        <color indexed="8"/>
        <rFont val="Times New Roman"/>
        <charset val="134"/>
      </rPr>
      <t>L9</t>
    </r>
    <r>
      <rPr>
        <sz val="10"/>
        <color indexed="8"/>
        <rFont val="宋体"/>
        <charset val="134"/>
      </rPr>
      <t>路交通节点改造工程</t>
    </r>
  </si>
  <si>
    <r>
      <rPr>
        <sz val="10"/>
        <color indexed="8"/>
        <rFont val="宋体"/>
        <charset val="134"/>
      </rPr>
      <t>改造道路长度约</t>
    </r>
    <r>
      <rPr>
        <sz val="10"/>
        <color indexed="8"/>
        <rFont val="Times New Roman"/>
        <charset val="134"/>
      </rPr>
      <t>1600m</t>
    </r>
    <r>
      <rPr>
        <sz val="10"/>
        <color indexed="8"/>
        <rFont val="宋体"/>
        <charset val="134"/>
      </rPr>
      <t>，含</t>
    </r>
    <r>
      <rPr>
        <sz val="10"/>
        <color indexed="8"/>
        <rFont val="Times New Roman"/>
        <charset val="134"/>
      </rPr>
      <t>L11</t>
    </r>
    <r>
      <rPr>
        <sz val="10"/>
        <color indexed="8"/>
        <rFont val="宋体"/>
        <charset val="134"/>
      </rPr>
      <t>主线长约</t>
    </r>
    <r>
      <rPr>
        <sz val="10"/>
        <color indexed="8"/>
        <rFont val="Times New Roman"/>
        <charset val="134"/>
      </rPr>
      <t>1200 m</t>
    </r>
    <r>
      <rPr>
        <sz val="10"/>
        <color indexed="8"/>
        <rFont val="宋体"/>
        <charset val="134"/>
      </rPr>
      <t>，标准路幅</t>
    </r>
    <r>
      <rPr>
        <sz val="10"/>
        <color indexed="8"/>
        <rFont val="Times New Roman"/>
        <charset val="134"/>
      </rPr>
      <t>48 m</t>
    </r>
    <r>
      <rPr>
        <sz val="10"/>
        <color indexed="8"/>
        <rFont val="宋体"/>
        <charset val="134"/>
      </rPr>
      <t>；</t>
    </r>
    <r>
      <rPr>
        <sz val="10"/>
        <color indexed="8"/>
        <rFont val="Times New Roman"/>
        <charset val="134"/>
      </rPr>
      <t>L11</t>
    </r>
    <r>
      <rPr>
        <sz val="10"/>
        <color indexed="8"/>
        <rFont val="宋体"/>
        <charset val="134"/>
      </rPr>
      <t>辅道长约</t>
    </r>
    <r>
      <rPr>
        <sz val="10"/>
        <color indexed="8"/>
        <rFont val="Times New Roman"/>
        <charset val="134"/>
      </rPr>
      <t xml:space="preserve">1880m </t>
    </r>
    <r>
      <rPr>
        <sz val="10"/>
        <color indexed="8"/>
        <rFont val="宋体"/>
        <charset val="134"/>
      </rPr>
      <t>，标准路幅</t>
    </r>
    <r>
      <rPr>
        <sz val="10"/>
        <color indexed="8"/>
        <rFont val="Times New Roman"/>
        <charset val="134"/>
      </rPr>
      <t xml:space="preserve">11 m </t>
    </r>
    <r>
      <rPr>
        <sz val="10"/>
        <color indexed="8"/>
        <rFont val="宋体"/>
        <charset val="134"/>
      </rPr>
      <t>；</t>
    </r>
    <r>
      <rPr>
        <sz val="10"/>
        <color indexed="8"/>
        <rFont val="Times New Roman"/>
        <charset val="134"/>
      </rPr>
      <t>L10</t>
    </r>
    <r>
      <rPr>
        <sz val="10"/>
        <color indexed="8"/>
        <rFont val="宋体"/>
        <charset val="134"/>
      </rPr>
      <t>路长约</t>
    </r>
    <r>
      <rPr>
        <sz val="10"/>
        <color indexed="8"/>
        <rFont val="Times New Roman"/>
        <charset val="134"/>
      </rPr>
      <t>400 m</t>
    </r>
    <r>
      <rPr>
        <sz val="10"/>
        <color indexed="8"/>
        <rFont val="宋体"/>
        <charset val="134"/>
      </rPr>
      <t>，标准路幅</t>
    </r>
    <r>
      <rPr>
        <sz val="10"/>
        <color indexed="8"/>
        <rFont val="Times New Roman"/>
        <charset val="134"/>
      </rPr>
      <t>26 m</t>
    </r>
    <r>
      <rPr>
        <sz val="10"/>
        <color indexed="8"/>
        <rFont val="宋体"/>
        <charset val="134"/>
      </rPr>
      <t>以及下穿道两座，桩板式、重力式及衡重式挡墙约</t>
    </r>
    <r>
      <rPr>
        <sz val="10"/>
        <color indexed="8"/>
        <rFont val="Times New Roman"/>
        <charset val="134"/>
      </rPr>
      <t>3000m</t>
    </r>
    <r>
      <rPr>
        <sz val="10"/>
        <color indexed="8"/>
        <rFont val="宋体"/>
        <charset val="134"/>
      </rPr>
      <t>。</t>
    </r>
  </si>
  <si>
    <t>2020.10.1</t>
  </si>
  <si>
    <t>2022.4.30</t>
  </si>
  <si>
    <r>
      <rPr>
        <sz val="10"/>
        <color indexed="8"/>
        <rFont val="宋体"/>
        <charset val="134"/>
      </rPr>
      <t>完成</t>
    </r>
    <r>
      <rPr>
        <sz val="10"/>
        <color indexed="8"/>
        <rFont val="Times New Roman"/>
        <charset val="134"/>
      </rPr>
      <t>90%</t>
    </r>
  </si>
  <si>
    <t>康美街道</t>
  </si>
  <si>
    <t>工程位于重庆市两江新区康美街道平场片区，是星光大道北延伸段的重要组成部分</t>
  </si>
  <si>
    <t>盘溪河、肖家河、跳蹬河流域海绵城市改造专项工程</t>
  </si>
  <si>
    <r>
      <rPr>
        <sz val="10"/>
        <color indexed="8"/>
        <rFont val="宋体"/>
        <charset val="134"/>
      </rPr>
      <t>项目总投资暂定</t>
    </r>
    <r>
      <rPr>
        <sz val="10"/>
        <color indexed="8"/>
        <rFont val="Times New Roman"/>
        <charset val="134"/>
      </rPr>
      <t>84000</t>
    </r>
    <r>
      <rPr>
        <sz val="10"/>
        <color indexed="8"/>
        <rFont val="宋体"/>
        <charset val="134"/>
      </rPr>
      <t>万元，工程规模及主要建设内容：盘溪河、肖家河、跳蹬河流域海绵城市改造专项工程位于两江新区，包含盘溪河、肖家河、跳蹬河各流域，改造面积如下：盘溪河流域面积约为</t>
    </r>
    <r>
      <rPr>
        <sz val="10"/>
        <color indexed="8"/>
        <rFont val="Times New Roman"/>
        <charset val="134"/>
      </rPr>
      <t>16km2</t>
    </r>
    <r>
      <rPr>
        <sz val="10"/>
        <color indexed="8"/>
        <rFont val="宋体"/>
        <charset val="134"/>
      </rPr>
      <t>，肖家河流域面积约为</t>
    </r>
    <r>
      <rPr>
        <sz val="10"/>
        <color indexed="8"/>
        <rFont val="Times New Roman"/>
        <charset val="134"/>
      </rPr>
      <t>24km2</t>
    </r>
    <r>
      <rPr>
        <sz val="10"/>
        <color indexed="8"/>
        <rFont val="宋体"/>
        <charset val="134"/>
      </rPr>
      <t>，跳墩河流域面积约为</t>
    </r>
    <r>
      <rPr>
        <sz val="10"/>
        <color indexed="8"/>
        <rFont val="Times New Roman"/>
        <charset val="134"/>
      </rPr>
      <t>20km2</t>
    </r>
    <r>
      <rPr>
        <sz val="10"/>
        <color indexed="8"/>
        <rFont val="宋体"/>
        <charset val="134"/>
      </rPr>
      <t>。</t>
    </r>
  </si>
  <si>
    <r>
      <rPr>
        <sz val="10"/>
        <color indexed="8"/>
        <rFont val="宋体"/>
        <charset val="134"/>
      </rPr>
      <t>跳蹬河流域海绵城市建设完成</t>
    </r>
    <r>
      <rPr>
        <sz val="10"/>
        <color indexed="8"/>
        <rFont val="Times New Roman"/>
        <charset val="134"/>
      </rPr>
      <t>50%</t>
    </r>
  </si>
  <si>
    <t>大竹林街道</t>
  </si>
  <si>
    <t>1、响应《国务院办公厅关于推进海绵城市建设的指导意见》，城市建成区20%以上的面积达到海绵城市目标要求，到2030年城市建成区80%以上的面积达到目标要求；
2、重庆市“清水绿岸”实施方案的要求</t>
  </si>
  <si>
    <r>
      <rPr>
        <sz val="10"/>
        <color indexed="8"/>
        <rFont val="Times New Roman"/>
        <charset val="134"/>
      </rPr>
      <t>L11</t>
    </r>
    <r>
      <rPr>
        <sz val="10"/>
        <color indexed="8"/>
        <rFont val="宋体"/>
        <charset val="134"/>
      </rPr>
      <t>道路及配套工程</t>
    </r>
  </si>
  <si>
    <r>
      <rPr>
        <sz val="10"/>
        <color indexed="8"/>
        <rFont val="宋体"/>
        <charset val="134"/>
      </rPr>
      <t>道路长</t>
    </r>
    <r>
      <rPr>
        <sz val="10"/>
        <color indexed="8"/>
        <rFont val="Times New Roman"/>
        <charset val="134"/>
      </rPr>
      <t>1.7km</t>
    </r>
    <r>
      <rPr>
        <sz val="10"/>
        <color indexed="8"/>
        <rFont val="宋体"/>
        <charset val="134"/>
      </rPr>
      <t>，标准路幅宽</t>
    </r>
    <r>
      <rPr>
        <sz val="10"/>
        <color indexed="8"/>
        <rFont val="Times New Roman"/>
        <charset val="134"/>
      </rPr>
      <t>44m</t>
    </r>
    <r>
      <rPr>
        <sz val="10"/>
        <color indexed="8"/>
        <rFont val="宋体"/>
        <charset val="134"/>
      </rPr>
      <t>，含两座桥梁。</t>
    </r>
  </si>
  <si>
    <t>完善片区路网，打通星光大道断头路</t>
  </si>
  <si>
    <t>腾芳中学、腾芳小学、公园中学、公园小学</t>
  </si>
  <si>
    <r>
      <rPr>
        <sz val="10"/>
        <color indexed="8"/>
        <rFont val="宋体"/>
        <charset val="134"/>
      </rPr>
      <t>中央公园片区</t>
    </r>
    <r>
      <rPr>
        <sz val="10"/>
        <color indexed="8"/>
        <rFont val="Times New Roman"/>
        <charset val="134"/>
      </rPr>
      <t>4</t>
    </r>
    <r>
      <rPr>
        <sz val="10"/>
        <color indexed="8"/>
        <rFont val="宋体"/>
        <charset val="134"/>
      </rPr>
      <t>所学校。</t>
    </r>
  </si>
  <si>
    <t>建成投用</t>
  </si>
  <si>
    <t>中央公园片区重点教育配套</t>
  </si>
</sst>
</file>

<file path=xl/styles.xml><?xml version="1.0" encoding="utf-8"?>
<styleSheet xmlns="http://schemas.openxmlformats.org/spreadsheetml/2006/main" xmlns:mc="http://schemas.openxmlformats.org/markup-compatibility/2006" xmlns:xr9="http://schemas.microsoft.com/office/spreadsheetml/2016/revision9" mc:Ignorable="xr9">
  <numFmts count="1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 "/>
    <numFmt numFmtId="178" formatCode="yyyy/m/d;@"/>
    <numFmt numFmtId="179" formatCode="0.00_ "/>
    <numFmt numFmtId="180" formatCode="0.0_ "/>
    <numFmt numFmtId="181" formatCode="#,##0_);[Red]\(#,##0\)"/>
    <numFmt numFmtId="182" formatCode="0_);[Red]\(0\)"/>
    <numFmt numFmtId="183" formatCode="________@"/>
    <numFmt numFmtId="184" formatCode="0.0_);[Red]\(0.0\)"/>
    <numFmt numFmtId="185" formatCode="#,##0.000000"/>
    <numFmt numFmtId="186" formatCode="yyyy\/mm"/>
    <numFmt numFmtId="187" formatCode="0.0"/>
    <numFmt numFmtId="188" formatCode="#,##0.0_);[Red]\(#,##0.0\)"/>
    <numFmt numFmtId="189" formatCode="#,##0.0_ "/>
  </numFmts>
  <fonts count="117">
    <font>
      <sz val="11"/>
      <color theme="1"/>
      <name val="宋体"/>
      <charset val="134"/>
      <scheme val="minor"/>
    </font>
    <font>
      <sz val="14"/>
      <name val="方正黑体_GBK"/>
      <charset val="134"/>
    </font>
    <font>
      <sz val="22"/>
      <name val="方正小标宋_GBK"/>
      <charset val="134"/>
    </font>
    <font>
      <sz val="9"/>
      <name val="宋体"/>
      <charset val="134"/>
    </font>
    <font>
      <b/>
      <sz val="11"/>
      <name val="宋体"/>
      <charset val="134"/>
    </font>
    <font>
      <b/>
      <sz val="11"/>
      <name val="Times New Roman"/>
      <charset val="134"/>
    </font>
    <font>
      <sz val="10"/>
      <color indexed="8"/>
      <name val="Times New Roman"/>
      <charset val="134"/>
    </font>
    <font>
      <sz val="10"/>
      <name val="宋体"/>
      <charset val="134"/>
    </font>
    <font>
      <sz val="10"/>
      <name val="Times New Roman"/>
      <charset val="134"/>
    </font>
    <font>
      <sz val="10"/>
      <color indexed="8"/>
      <name val="宋体"/>
      <charset val="134"/>
    </font>
    <font>
      <sz val="10"/>
      <color rgb="FF000000"/>
      <name val="Times New Roman"/>
      <charset val="134"/>
    </font>
    <font>
      <sz val="10"/>
      <color rgb="FF000000"/>
      <name val="宋体"/>
      <charset val="134"/>
    </font>
    <font>
      <sz val="12"/>
      <name val="宋体"/>
      <charset val="134"/>
    </font>
    <font>
      <sz val="10"/>
      <color indexed="8"/>
      <name val="宋体"/>
      <charset val="134"/>
      <scheme val="minor"/>
    </font>
    <font>
      <sz val="14"/>
      <color theme="1"/>
      <name val="方正黑体_GBK"/>
      <charset val="134"/>
    </font>
    <font>
      <sz val="18"/>
      <color rgb="FF000000"/>
      <name val="方正小标宋_GBK"/>
      <charset val="134"/>
    </font>
    <font>
      <sz val="12"/>
      <color rgb="FF000000"/>
      <name val="Times New Roman"/>
      <charset val="134"/>
    </font>
    <font>
      <sz val="14"/>
      <color rgb="FF000000"/>
      <name val="方正黑体_GBK"/>
      <charset val="134"/>
    </font>
    <font>
      <sz val="14"/>
      <color rgb="FF000000"/>
      <name val="Times New Roman"/>
      <charset val="134"/>
    </font>
    <font>
      <sz val="14"/>
      <color rgb="FF000000"/>
      <name val="方正仿宋_GBK"/>
      <charset val="134"/>
    </font>
    <font>
      <b/>
      <sz val="14"/>
      <color rgb="FF000000"/>
      <name val="Times New Roman"/>
      <charset val="134"/>
    </font>
    <font>
      <sz val="12"/>
      <name val="仿宋_GB2312"/>
      <charset val="134"/>
    </font>
    <font>
      <sz val="18"/>
      <color theme="1"/>
      <name val="方正小标宋_GBK"/>
      <charset val="134"/>
    </font>
    <font>
      <sz val="11"/>
      <name val="仿宋_GB2312"/>
      <charset val="134"/>
    </font>
    <font>
      <sz val="12"/>
      <color theme="1"/>
      <name val="宋体"/>
      <charset val="134"/>
      <scheme val="minor"/>
    </font>
    <font>
      <b/>
      <sz val="12"/>
      <name val="Times New Roman"/>
      <charset val="134"/>
    </font>
    <font>
      <sz val="14"/>
      <name val="黑体"/>
      <charset val="134"/>
    </font>
    <font>
      <sz val="12"/>
      <name val="Times New Roman"/>
      <charset val="134"/>
    </font>
    <font>
      <sz val="10"/>
      <name val="宋体"/>
      <charset val="134"/>
      <scheme val="minor"/>
    </font>
    <font>
      <sz val="10"/>
      <color theme="1"/>
      <name val="宋体"/>
      <charset val="134"/>
      <scheme val="minor"/>
    </font>
    <font>
      <sz val="12"/>
      <name val="宋体"/>
      <charset val="134"/>
      <scheme val="minor"/>
    </font>
    <font>
      <sz val="14"/>
      <name val="Times New Roman"/>
      <charset val="134"/>
    </font>
    <font>
      <sz val="12"/>
      <color indexed="8"/>
      <name val="Times New Roman"/>
      <charset val="134"/>
    </font>
    <font>
      <sz val="14"/>
      <color theme="1"/>
      <name val="Times New Roman"/>
      <charset val="134"/>
    </font>
    <font>
      <sz val="18"/>
      <color theme="1"/>
      <name val="Times New Roman"/>
      <charset val="134"/>
    </font>
    <font>
      <sz val="11"/>
      <color theme="1"/>
      <name val="Times New Roman"/>
      <charset val="134"/>
    </font>
    <font>
      <sz val="12"/>
      <color theme="1"/>
      <name val="Times New Roman"/>
      <charset val="134"/>
    </font>
    <font>
      <b/>
      <sz val="12"/>
      <color indexed="8"/>
      <name val="Times New Roman"/>
      <charset val="134"/>
    </font>
    <font>
      <sz val="10"/>
      <color theme="1"/>
      <name val="Times New Roman"/>
      <charset val="134"/>
    </font>
    <font>
      <sz val="12"/>
      <name val="黑体"/>
      <charset val="134"/>
    </font>
    <font>
      <sz val="10"/>
      <name val="Arial"/>
      <charset val="134"/>
    </font>
    <font>
      <b/>
      <sz val="10"/>
      <color theme="1"/>
      <name val="宋体"/>
      <charset val="134"/>
      <scheme val="minor"/>
    </font>
    <font>
      <sz val="11"/>
      <name val="宋体"/>
      <charset val="134"/>
      <scheme val="minor"/>
    </font>
    <font>
      <sz val="18"/>
      <color indexed="8"/>
      <name val="方正黑体_GBK"/>
      <charset val="134"/>
    </font>
    <font>
      <sz val="12"/>
      <color rgb="FFFF0000"/>
      <name val="Times New Roman"/>
      <charset val="134"/>
    </font>
    <font>
      <sz val="10"/>
      <name val="方正小标宋_GBK"/>
      <charset val="134"/>
    </font>
    <font>
      <sz val="12"/>
      <name val="方正黑体_GBK"/>
      <charset val="134"/>
    </font>
    <font>
      <sz val="9"/>
      <name val="Times New Roman"/>
      <charset val="134"/>
    </font>
    <font>
      <sz val="9"/>
      <name val="SimSun"/>
      <charset val="134"/>
    </font>
    <font>
      <sz val="11"/>
      <name val="方正黑体_GBK"/>
      <charset val="134"/>
    </font>
    <font>
      <sz val="11"/>
      <color indexed="8"/>
      <name val="方正黑体_GBK"/>
      <charset val="134"/>
    </font>
    <font>
      <sz val="16"/>
      <name val="方正小标宋_GBK"/>
      <charset val="134"/>
    </font>
    <font>
      <sz val="11"/>
      <color indexed="8"/>
      <name val="宋体"/>
      <charset val="134"/>
      <scheme val="minor"/>
    </font>
    <font>
      <b/>
      <sz val="11"/>
      <name val="SimSun"/>
      <charset val="134"/>
    </font>
    <font>
      <sz val="11"/>
      <name val="SimSun"/>
      <charset val="134"/>
    </font>
    <font>
      <sz val="16"/>
      <color theme="1"/>
      <name val="方正小标宋_GBK"/>
      <charset val="134"/>
    </font>
    <font>
      <sz val="12"/>
      <name val="方正仿宋_GBK"/>
      <charset val="134"/>
    </font>
    <font>
      <sz val="18"/>
      <name val="方正小标宋_GBK"/>
      <charset val="134"/>
    </font>
    <font>
      <sz val="9"/>
      <name val="方正楷体_GBK"/>
      <charset val="134"/>
    </font>
    <font>
      <sz val="10"/>
      <name val="方正仿宋_GBK"/>
      <charset val="134"/>
    </font>
    <font>
      <b/>
      <sz val="18"/>
      <name val="方正小标宋_GBK"/>
      <charset val="134"/>
    </font>
    <font>
      <b/>
      <sz val="10"/>
      <color theme="1"/>
      <name val="Times New Roman"/>
      <charset val="134"/>
    </font>
    <font>
      <b/>
      <sz val="10"/>
      <color indexed="8"/>
      <name val="Times New Roman"/>
      <charset val="134"/>
    </font>
    <font>
      <b/>
      <sz val="10"/>
      <color theme="1"/>
      <name val="宋体"/>
      <charset val="134"/>
    </font>
    <font>
      <b/>
      <sz val="10"/>
      <name val="Times New Roman"/>
      <charset val="134"/>
    </font>
    <font>
      <sz val="11"/>
      <name val="宋体"/>
      <charset val="134"/>
    </font>
    <font>
      <b/>
      <sz val="12"/>
      <name val="宋体"/>
      <charset val="134"/>
    </font>
    <font>
      <sz val="11"/>
      <color indexed="8"/>
      <name val="宋体"/>
      <charset val="134"/>
    </font>
    <font>
      <b/>
      <sz val="10"/>
      <name val="宋体"/>
      <charset val="134"/>
    </font>
    <font>
      <b/>
      <sz val="11"/>
      <color indexed="8"/>
      <name val="宋体"/>
      <charset val="134"/>
    </font>
    <font>
      <b/>
      <sz val="18"/>
      <color theme="1"/>
      <name val="宋体"/>
      <charset val="134"/>
      <scheme val="minor"/>
    </font>
    <font>
      <b/>
      <sz val="12"/>
      <color theme="1"/>
      <name val="Times New Roman"/>
      <charset val="134"/>
    </font>
    <font>
      <sz val="14"/>
      <color theme="1"/>
      <name val="黑体"/>
      <charset val="134"/>
    </font>
    <font>
      <sz val="12"/>
      <color rgb="FFFF0000"/>
      <name val="仿宋_GB2312"/>
      <charset val="134"/>
    </font>
    <font>
      <sz val="12"/>
      <color theme="1"/>
      <name val="方正黑体_GBK"/>
      <charset val="134"/>
    </font>
    <font>
      <sz val="11"/>
      <color rgb="FFFF0000"/>
      <name val="宋体"/>
      <charset val="134"/>
      <scheme val="minor"/>
    </font>
    <font>
      <b/>
      <sz val="12"/>
      <color rgb="FFFF0000"/>
      <name val="Times New Roman"/>
      <charset val="134"/>
    </font>
    <font>
      <sz val="1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62"/>
      <name val="宋体"/>
      <charset val="134"/>
    </font>
    <font>
      <b/>
      <sz val="11"/>
      <color indexed="52"/>
      <name val="宋体"/>
      <charset val="134"/>
    </font>
    <font>
      <b/>
      <sz val="18"/>
      <color indexed="56"/>
      <name val="宋体"/>
      <charset val="134"/>
    </font>
    <font>
      <i/>
      <sz val="11"/>
      <color indexed="23"/>
      <name val="宋体"/>
      <charset val="134"/>
    </font>
    <font>
      <b/>
      <sz val="11"/>
      <color indexed="56"/>
      <name val="宋体"/>
      <charset val="134"/>
    </font>
    <font>
      <sz val="11"/>
      <color theme="1"/>
      <name val="Tahoma"/>
      <charset val="134"/>
    </font>
    <font>
      <b/>
      <sz val="11"/>
      <color indexed="63"/>
      <name val="宋体"/>
      <charset val="134"/>
    </font>
    <font>
      <sz val="11"/>
      <color indexed="60"/>
      <name val="宋体"/>
      <charset val="134"/>
    </font>
    <font>
      <b/>
      <sz val="13"/>
      <color indexed="56"/>
      <name val="宋体"/>
      <charset val="134"/>
    </font>
    <font>
      <b/>
      <sz val="15"/>
      <color indexed="56"/>
      <name val="宋体"/>
      <charset val="134"/>
    </font>
    <font>
      <sz val="11"/>
      <color indexed="20"/>
      <name val="宋体"/>
      <charset val="134"/>
    </font>
    <font>
      <sz val="11"/>
      <color indexed="17"/>
      <name val="宋体"/>
      <charset val="134"/>
    </font>
    <font>
      <b/>
      <sz val="11"/>
      <color indexed="9"/>
      <name val="宋体"/>
      <charset val="134"/>
    </font>
    <font>
      <sz val="11"/>
      <color indexed="10"/>
      <name val="宋体"/>
      <charset val="134"/>
    </font>
    <font>
      <sz val="11"/>
      <color indexed="52"/>
      <name val="宋体"/>
      <charset val="134"/>
    </font>
    <font>
      <sz val="10"/>
      <color theme="1"/>
      <name val="宋体"/>
      <charset val="134"/>
    </font>
    <font>
      <sz val="12"/>
      <color theme="1"/>
      <name val="方正仿宋_GBK"/>
      <charset val="134"/>
    </font>
    <font>
      <sz val="11"/>
      <color theme="1"/>
      <name val="宋体"/>
      <charset val="134"/>
    </font>
    <font>
      <sz val="12"/>
      <color rgb="FF000000"/>
      <name val="方正仿宋_GBK"/>
      <charset val="134"/>
    </font>
    <font>
      <sz val="12"/>
      <color theme="1"/>
      <name val="宋体"/>
      <charset val="134"/>
    </font>
  </fonts>
  <fills count="4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42"/>
        <bgColor indexed="64"/>
      </patternFill>
    </fill>
    <fill>
      <patternFill patternType="solid">
        <fgColor indexed="55"/>
        <bgColor indexed="64"/>
      </patternFill>
    </fill>
  </fills>
  <borders count="5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medium">
        <color rgb="FF000000"/>
      </top>
      <bottom style="medium">
        <color rgb="FF000000"/>
      </bottom>
      <diagonal/>
    </border>
    <border>
      <left style="thin">
        <color auto="1"/>
      </left>
      <right/>
      <top style="medium">
        <color rgb="FF000000"/>
      </top>
      <bottom/>
      <diagonal/>
    </border>
    <border>
      <left style="thin">
        <color auto="1"/>
      </left>
      <right/>
      <top/>
      <bottom/>
      <diagonal/>
    </border>
    <border>
      <left/>
      <right/>
      <top/>
      <bottom style="thin">
        <color rgb="FF000000"/>
      </bottom>
      <diagonal/>
    </border>
    <border>
      <left style="thin">
        <color auto="1"/>
      </left>
      <right/>
      <top/>
      <bottom style="thin">
        <color rgb="FF000000"/>
      </bottom>
      <diagonal/>
    </border>
    <border>
      <left/>
      <right/>
      <top/>
      <bottom style="medium">
        <color auto="1"/>
      </bottom>
      <diagonal/>
    </border>
    <border>
      <left style="thin">
        <color auto="1"/>
      </left>
      <right/>
      <top/>
      <bottom style="medium">
        <color auto="1"/>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medium">
        <color auto="1"/>
      </bottom>
      <diagonal/>
    </border>
    <border>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indexed="62"/>
      </right>
      <top style="thin">
        <color indexed="62"/>
      </top>
      <bottom style="thin">
        <color indexed="62"/>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style="thin">
        <color auto="1"/>
      </left>
      <right style="medium">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29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8"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0" fillId="4" borderId="34" applyNumberFormat="0" applyFont="0" applyAlignment="0" applyProtection="0">
      <alignment vertical="center"/>
    </xf>
    <xf numFmtId="0" fontId="80"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3" fillId="0" borderId="35" applyNumberFormat="0" applyFill="0" applyAlignment="0" applyProtection="0">
      <alignment vertical="center"/>
    </xf>
    <xf numFmtId="0" fontId="84" fillId="0" borderId="35" applyNumberFormat="0" applyFill="0" applyAlignment="0" applyProtection="0">
      <alignment vertical="center"/>
    </xf>
    <xf numFmtId="0" fontId="85" fillId="0" borderId="36" applyNumberFormat="0" applyFill="0" applyAlignment="0" applyProtection="0">
      <alignment vertical="center"/>
    </xf>
    <xf numFmtId="0" fontId="85" fillId="0" borderId="0" applyNumberFormat="0" applyFill="0" applyBorder="0" applyAlignment="0" applyProtection="0">
      <alignment vertical="center"/>
    </xf>
    <xf numFmtId="0" fontId="86" fillId="5" borderId="37" applyNumberFormat="0" applyAlignment="0" applyProtection="0">
      <alignment vertical="center"/>
    </xf>
    <xf numFmtId="0" fontId="87" fillId="6" borderId="38" applyNumberFormat="0" applyAlignment="0" applyProtection="0">
      <alignment vertical="center"/>
    </xf>
    <xf numFmtId="0" fontId="88" fillId="6" borderId="37" applyNumberFormat="0" applyAlignment="0" applyProtection="0">
      <alignment vertical="center"/>
    </xf>
    <xf numFmtId="0" fontId="89" fillId="7" borderId="39" applyNumberFormat="0" applyAlignment="0" applyProtection="0">
      <alignment vertical="center"/>
    </xf>
    <xf numFmtId="0" fontId="90" fillId="0" borderId="40" applyNumberFormat="0" applyFill="0" applyAlignment="0" applyProtection="0">
      <alignment vertical="center"/>
    </xf>
    <xf numFmtId="0" fontId="91" fillId="0" borderId="41" applyNumberFormat="0" applyFill="0" applyAlignment="0" applyProtection="0">
      <alignment vertical="center"/>
    </xf>
    <xf numFmtId="0" fontId="92" fillId="8" borderId="0" applyNumberFormat="0" applyBorder="0" applyAlignment="0" applyProtection="0">
      <alignment vertical="center"/>
    </xf>
    <xf numFmtId="0" fontId="93" fillId="9" borderId="0" applyNumberFormat="0" applyBorder="0" applyAlignment="0" applyProtection="0">
      <alignment vertical="center"/>
    </xf>
    <xf numFmtId="0" fontId="94" fillId="10" borderId="0" applyNumberFormat="0" applyBorder="0" applyAlignment="0" applyProtection="0">
      <alignment vertical="center"/>
    </xf>
    <xf numFmtId="0" fontId="95" fillId="11" borderId="0" applyNumberFormat="0" applyBorder="0" applyAlignment="0" applyProtection="0">
      <alignment vertical="center"/>
    </xf>
    <xf numFmtId="0" fontId="96" fillId="12" borderId="0" applyNumberFormat="0" applyBorder="0" applyAlignment="0" applyProtection="0">
      <alignment vertical="center"/>
    </xf>
    <xf numFmtId="0" fontId="96" fillId="13" borderId="0" applyNumberFormat="0" applyBorder="0" applyAlignment="0" applyProtection="0">
      <alignment vertical="center"/>
    </xf>
    <xf numFmtId="0" fontId="95" fillId="14" borderId="0" applyNumberFormat="0" applyBorder="0" applyAlignment="0" applyProtection="0">
      <alignment vertical="center"/>
    </xf>
    <xf numFmtId="0" fontId="95" fillId="15" borderId="0" applyNumberFormat="0" applyBorder="0" applyAlignment="0" applyProtection="0">
      <alignment vertical="center"/>
    </xf>
    <xf numFmtId="0" fontId="96" fillId="16" borderId="0" applyNumberFormat="0" applyBorder="0" applyAlignment="0" applyProtection="0">
      <alignment vertical="center"/>
    </xf>
    <xf numFmtId="0" fontId="96" fillId="17" borderId="0" applyNumberFormat="0" applyBorder="0" applyAlignment="0" applyProtection="0">
      <alignment vertical="center"/>
    </xf>
    <xf numFmtId="0" fontId="95" fillId="18" borderId="0" applyNumberFormat="0" applyBorder="0" applyAlignment="0" applyProtection="0">
      <alignment vertical="center"/>
    </xf>
    <xf numFmtId="0" fontId="95" fillId="19" borderId="0" applyNumberFormat="0" applyBorder="0" applyAlignment="0" applyProtection="0">
      <alignment vertical="center"/>
    </xf>
    <xf numFmtId="0" fontId="96" fillId="20" borderId="0" applyNumberFormat="0" applyBorder="0" applyAlignment="0" applyProtection="0">
      <alignment vertical="center"/>
    </xf>
    <xf numFmtId="0" fontId="96" fillId="21" borderId="0" applyNumberFormat="0" applyBorder="0" applyAlignment="0" applyProtection="0">
      <alignment vertical="center"/>
    </xf>
    <xf numFmtId="0" fontId="95" fillId="22" borderId="0" applyNumberFormat="0" applyBorder="0" applyAlignment="0" applyProtection="0">
      <alignment vertical="center"/>
    </xf>
    <xf numFmtId="0" fontId="95" fillId="23" borderId="0" applyNumberFormat="0" applyBorder="0" applyAlignment="0" applyProtection="0">
      <alignment vertical="center"/>
    </xf>
    <xf numFmtId="0" fontId="96" fillId="24" borderId="0" applyNumberFormat="0" applyBorder="0" applyAlignment="0" applyProtection="0">
      <alignment vertical="center"/>
    </xf>
    <xf numFmtId="0" fontId="96" fillId="25" borderId="0" applyNumberFormat="0" applyBorder="0" applyAlignment="0" applyProtection="0">
      <alignment vertical="center"/>
    </xf>
    <xf numFmtId="0" fontId="95" fillId="26" borderId="0" applyNumberFormat="0" applyBorder="0" applyAlignment="0" applyProtection="0">
      <alignment vertical="center"/>
    </xf>
    <xf numFmtId="0" fontId="95" fillId="27" borderId="0" applyNumberFormat="0" applyBorder="0" applyAlignment="0" applyProtection="0">
      <alignment vertical="center"/>
    </xf>
    <xf numFmtId="0" fontId="96" fillId="28" borderId="0" applyNumberFormat="0" applyBorder="0" applyAlignment="0" applyProtection="0">
      <alignment vertical="center"/>
    </xf>
    <xf numFmtId="0" fontId="96" fillId="29" borderId="0" applyNumberFormat="0" applyBorder="0" applyAlignment="0" applyProtection="0">
      <alignment vertical="center"/>
    </xf>
    <xf numFmtId="0" fontId="95" fillId="30" borderId="0" applyNumberFormat="0" applyBorder="0" applyAlignment="0" applyProtection="0">
      <alignment vertical="center"/>
    </xf>
    <xf numFmtId="0" fontId="95" fillId="31" borderId="0" applyNumberFormat="0" applyBorder="0" applyAlignment="0" applyProtection="0">
      <alignment vertical="center"/>
    </xf>
    <xf numFmtId="0" fontId="96" fillId="32" borderId="0" applyNumberFormat="0" applyBorder="0" applyAlignment="0" applyProtection="0">
      <alignment vertical="center"/>
    </xf>
    <xf numFmtId="0" fontId="96" fillId="33" borderId="0" applyNumberFormat="0" applyBorder="0" applyAlignment="0" applyProtection="0">
      <alignment vertical="center"/>
    </xf>
    <xf numFmtId="0" fontId="95" fillId="34" borderId="0" applyNumberFormat="0" applyBorder="0" applyAlignment="0" applyProtection="0">
      <alignment vertical="center"/>
    </xf>
    <xf numFmtId="0" fontId="0" fillId="0" borderId="0">
      <alignment vertical="center"/>
    </xf>
    <xf numFmtId="0" fontId="12" fillId="35" borderId="42" applyNumberFormat="0" applyFont="0" applyAlignment="0" applyProtection="0">
      <alignment vertical="center"/>
    </xf>
    <xf numFmtId="0" fontId="0" fillId="0" borderId="0">
      <alignment vertical="center"/>
    </xf>
    <xf numFmtId="0" fontId="97" fillId="36" borderId="43" applyNumberFormat="0" applyAlignment="0" applyProtection="0">
      <alignment vertical="center"/>
    </xf>
    <xf numFmtId="0" fontId="98" fillId="37" borderId="43" applyNumberFormat="0" applyAlignment="0" applyProtection="0">
      <alignment vertical="center"/>
    </xf>
    <xf numFmtId="9" fontId="67" fillId="0" borderId="0" applyFont="0" applyFill="0" applyBorder="0" applyAlignment="0" applyProtection="0">
      <alignment vertical="center"/>
    </xf>
    <xf numFmtId="0" fontId="69" fillId="0" borderId="44" applyNumberFormat="0" applyFill="0" applyAlignment="0" applyProtection="0">
      <alignment vertical="center"/>
    </xf>
    <xf numFmtId="0" fontId="99" fillId="0" borderId="0" applyNumberFormat="0" applyFill="0" applyBorder="0" applyAlignment="0" applyProtection="0">
      <alignment vertical="center"/>
    </xf>
    <xf numFmtId="0" fontId="12" fillId="0" borderId="0">
      <alignment vertical="center"/>
    </xf>
    <xf numFmtId="9" fontId="12" fillId="0" borderId="0" applyFont="0" applyFill="0" applyBorder="0" applyAlignment="0" applyProtection="0"/>
    <xf numFmtId="41" fontId="12" fillId="0" borderId="0" applyFont="0" applyFill="0" applyBorder="0" applyAlignment="0" applyProtection="0">
      <alignment vertical="center"/>
    </xf>
    <xf numFmtId="0" fontId="0" fillId="0" borderId="0">
      <alignment vertical="center"/>
    </xf>
    <xf numFmtId="0" fontId="100" fillId="0" borderId="0" applyNumberFormat="0" applyFill="0" applyBorder="0" applyAlignment="0" applyProtection="0">
      <alignment vertical="center"/>
    </xf>
    <xf numFmtId="0" fontId="7" fillId="0" borderId="0"/>
    <xf numFmtId="0" fontId="101" fillId="0" borderId="0" applyNumberFormat="0" applyFill="0" applyBorder="0" applyAlignment="0" applyProtection="0">
      <alignment vertical="center"/>
    </xf>
    <xf numFmtId="0" fontId="98" fillId="37" borderId="43" applyNumberFormat="0" applyAlignment="0" applyProtection="0">
      <alignment vertical="center"/>
    </xf>
    <xf numFmtId="0" fontId="0" fillId="0" borderId="0"/>
    <xf numFmtId="0" fontId="12" fillId="35" borderId="42" applyNumberFormat="0" applyFont="0" applyAlignment="0" applyProtection="0">
      <alignment vertical="center"/>
    </xf>
    <xf numFmtId="0" fontId="12" fillId="35" borderId="42" applyNumberFormat="0" applyFont="0" applyAlignment="0" applyProtection="0">
      <alignment vertical="center"/>
    </xf>
    <xf numFmtId="0" fontId="102" fillId="0" borderId="0"/>
    <xf numFmtId="0" fontId="12" fillId="35" borderId="42" applyNumberFormat="0" applyFont="0" applyAlignment="0" applyProtection="0">
      <alignment vertical="center"/>
    </xf>
    <xf numFmtId="0" fontId="97" fillId="36" borderId="43" applyNumberFormat="0" applyAlignment="0" applyProtection="0">
      <alignment vertical="center"/>
    </xf>
    <xf numFmtId="0" fontId="103" fillId="37" borderId="45" applyNumberFormat="0" applyAlignment="0" applyProtection="0">
      <alignment vertical="center"/>
    </xf>
    <xf numFmtId="0" fontId="12" fillId="35" borderId="42" applyNumberFormat="0" applyFont="0" applyAlignment="0" applyProtection="0">
      <alignment vertical="center"/>
    </xf>
    <xf numFmtId="0" fontId="97" fillId="36" borderId="43" applyNumberFormat="0" applyAlignment="0" applyProtection="0">
      <alignment vertical="center"/>
    </xf>
    <xf numFmtId="41" fontId="12" fillId="0" borderId="0" applyFont="0" applyFill="0" applyBorder="0" applyAlignment="0" applyProtection="0"/>
    <xf numFmtId="41" fontId="0" fillId="0" borderId="0" applyFont="0" applyFill="0" applyBorder="0" applyAlignment="0" applyProtection="0">
      <alignment vertical="center"/>
    </xf>
    <xf numFmtId="0" fontId="97" fillId="36" borderId="43" applyNumberFormat="0" applyAlignment="0" applyProtection="0">
      <alignment vertical="center"/>
    </xf>
    <xf numFmtId="41" fontId="12" fillId="0" borderId="0" applyFont="0" applyFill="0" applyBorder="0" applyAlignment="0" applyProtection="0"/>
    <xf numFmtId="41" fontId="12" fillId="0" borderId="0" applyFont="0" applyFill="0" applyBorder="0" applyAlignment="0" applyProtection="0"/>
    <xf numFmtId="0" fontId="104" fillId="38" borderId="0" applyNumberFormat="0" applyBorder="0" applyAlignment="0" applyProtection="0">
      <alignment vertical="center"/>
    </xf>
    <xf numFmtId="9" fontId="12" fillId="0" borderId="0" applyFont="0" applyFill="0" applyBorder="0" applyAlignment="0" applyProtection="0"/>
    <xf numFmtId="0" fontId="105" fillId="0" borderId="46" applyNumberFormat="0" applyFill="0" applyAlignment="0" applyProtection="0">
      <alignment vertical="center"/>
    </xf>
    <xf numFmtId="9" fontId="67" fillId="0" borderId="0" applyFont="0" applyFill="0" applyBorder="0" applyAlignment="0" applyProtection="0">
      <alignment vertical="center"/>
    </xf>
    <xf numFmtId="0" fontId="106" fillId="0" borderId="47" applyNumberFormat="0" applyFill="0" applyAlignment="0" applyProtection="0">
      <alignment vertical="center"/>
    </xf>
    <xf numFmtId="0" fontId="0" fillId="0" borderId="0">
      <alignment vertical="center"/>
    </xf>
    <xf numFmtId="9" fontId="67" fillId="0" borderId="0" applyFont="0" applyFill="0" applyBorder="0" applyAlignment="0" applyProtection="0">
      <alignment vertical="center"/>
    </xf>
    <xf numFmtId="0" fontId="101" fillId="0" borderId="48" applyNumberFormat="0" applyFill="0" applyAlignment="0" applyProtection="0">
      <alignment vertical="center"/>
    </xf>
    <xf numFmtId="9" fontId="67" fillId="0" borderId="0" applyFont="0" applyFill="0" applyBorder="0" applyAlignment="0" applyProtection="0">
      <alignment vertical="center"/>
    </xf>
    <xf numFmtId="0" fontId="106" fillId="0" borderId="47" applyNumberFormat="0" applyFill="0" applyAlignment="0" applyProtection="0">
      <alignment vertical="center"/>
    </xf>
    <xf numFmtId="0" fontId="0" fillId="0" borderId="0">
      <alignment vertical="center"/>
    </xf>
    <xf numFmtId="0" fontId="105" fillId="0" borderId="46" applyNumberFormat="0" applyFill="0" applyAlignment="0" applyProtection="0">
      <alignment vertical="center"/>
    </xf>
    <xf numFmtId="0" fontId="101" fillId="0" borderId="48" applyNumberFormat="0" applyFill="0" applyAlignment="0" applyProtection="0">
      <alignment vertical="center"/>
    </xf>
    <xf numFmtId="0" fontId="101" fillId="0" borderId="0" applyNumberFormat="0" applyFill="0" applyBorder="0" applyAlignment="0" applyProtection="0">
      <alignment vertical="center"/>
    </xf>
    <xf numFmtId="43" fontId="0" fillId="0" borderId="0" applyFont="0" applyFill="0" applyBorder="0" applyAlignment="0" applyProtection="0">
      <alignment vertical="center"/>
    </xf>
    <xf numFmtId="0" fontId="99" fillId="0" borderId="0" applyNumberFormat="0" applyFill="0" applyBorder="0" applyAlignment="0" applyProtection="0">
      <alignment vertical="center"/>
    </xf>
    <xf numFmtId="0" fontId="107" fillId="39" borderId="0" applyNumberFormat="0" applyBorder="0" applyAlignment="0" applyProtection="0">
      <alignment vertical="center"/>
    </xf>
    <xf numFmtId="0" fontId="107" fillId="39"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41" fontId="0" fillId="0" borderId="0" applyFont="0" applyFill="0" applyBorder="0" applyAlignment="0" applyProtection="0">
      <alignment vertical="center"/>
    </xf>
    <xf numFmtId="0" fontId="12" fillId="0" borderId="0">
      <alignment vertical="center"/>
    </xf>
    <xf numFmtId="0" fontId="0" fillId="0" borderId="0">
      <alignment vertical="center"/>
    </xf>
    <xf numFmtId="0" fontId="52" fillId="0" borderId="0">
      <alignment vertical="center"/>
    </xf>
    <xf numFmtId="0" fontId="12" fillId="0" borderId="0">
      <alignment vertical="center"/>
    </xf>
    <xf numFmtId="0" fontId="0" fillId="0" borderId="0">
      <alignment vertical="center"/>
    </xf>
    <xf numFmtId="0" fontId="12" fillId="0" borderId="0">
      <alignment vertical="center"/>
    </xf>
    <xf numFmtId="0" fontId="52" fillId="0" borderId="0">
      <alignment vertical="center"/>
    </xf>
    <xf numFmtId="0" fontId="0" fillId="0" borderId="0">
      <alignment vertical="center"/>
    </xf>
    <xf numFmtId="0" fontId="0" fillId="0" borderId="0">
      <alignment vertical="center"/>
    </xf>
    <xf numFmtId="0" fontId="12" fillId="0" borderId="0">
      <protection locked="0"/>
    </xf>
    <xf numFmtId="0" fontId="12" fillId="0" borderId="0">
      <protection locked="0"/>
    </xf>
    <xf numFmtId="0" fontId="0" fillId="0" borderId="0">
      <alignment vertical="center"/>
    </xf>
    <xf numFmtId="0" fontId="0" fillId="0" borderId="0">
      <alignment vertical="center"/>
    </xf>
    <xf numFmtId="0" fontId="97" fillId="36" borderId="43" applyNumberFormat="0" applyAlignment="0" applyProtection="0">
      <alignment vertical="center"/>
    </xf>
    <xf numFmtId="0" fontId="0" fillId="0" borderId="0">
      <alignment vertical="center"/>
    </xf>
    <xf numFmtId="0" fontId="12" fillId="0" borderId="0">
      <alignment vertical="center"/>
    </xf>
    <xf numFmtId="0" fontId="103" fillId="37" borderId="45" applyNumberFormat="0" applyAlignment="0" applyProtection="0">
      <alignment vertical="center"/>
    </xf>
    <xf numFmtId="0" fontId="12" fillId="0" borderId="0">
      <alignment vertical="center"/>
    </xf>
    <xf numFmtId="0" fontId="0" fillId="0" borderId="0">
      <alignment vertical="center"/>
    </xf>
    <xf numFmtId="0" fontId="103" fillId="37" borderId="4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67" fillId="0" borderId="0">
      <alignment vertical="center"/>
    </xf>
    <xf numFmtId="41" fontId="0" fillId="0" borderId="0" applyFont="0" applyFill="0" applyBorder="0" applyAlignment="0" applyProtection="0">
      <alignment vertical="center"/>
    </xf>
    <xf numFmtId="0" fontId="67" fillId="0" borderId="0">
      <alignment vertical="center"/>
    </xf>
    <xf numFmtId="41" fontId="0" fillId="0" borderId="0" applyFont="0" applyFill="0" applyBorder="0" applyAlignment="0" applyProtection="0">
      <alignment vertical="center"/>
    </xf>
    <xf numFmtId="0" fontId="12" fillId="0" borderId="0"/>
    <xf numFmtId="41" fontId="0" fillId="0" borderId="0" applyFont="0" applyFill="0" applyBorder="0" applyAlignment="0" applyProtection="0">
      <alignment vertical="center"/>
    </xf>
    <xf numFmtId="0" fontId="12" fillId="0" borderId="0"/>
    <xf numFmtId="0" fontId="12" fillId="0" borderId="0"/>
    <xf numFmtId="0" fontId="12" fillId="0" borderId="0"/>
    <xf numFmtId="0" fontId="12" fillId="0" borderId="0"/>
    <xf numFmtId="0" fontId="0" fillId="0" borderId="0">
      <alignment vertical="center"/>
    </xf>
    <xf numFmtId="0" fontId="97" fillId="36" borderId="43" applyNumberFormat="0" applyAlignment="0" applyProtection="0">
      <alignment vertical="center"/>
    </xf>
    <xf numFmtId="0" fontId="0" fillId="0" borderId="0">
      <alignment vertical="center"/>
    </xf>
    <xf numFmtId="0" fontId="97" fillId="36" borderId="43" applyNumberFormat="0" applyAlignment="0" applyProtection="0">
      <alignment vertical="center"/>
    </xf>
    <xf numFmtId="0" fontId="0" fillId="0" borderId="0">
      <alignment vertical="center"/>
    </xf>
    <xf numFmtId="0" fontId="97" fillId="36" borderId="43" applyNumberFormat="0" applyAlignment="0" applyProtection="0">
      <alignment vertical="center"/>
    </xf>
    <xf numFmtId="0" fontId="0" fillId="0" borderId="0">
      <alignment vertical="center"/>
    </xf>
    <xf numFmtId="0" fontId="12" fillId="0" borderId="0"/>
    <xf numFmtId="0" fontId="40"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2" fillId="0" borderId="0"/>
    <xf numFmtId="41" fontId="12" fillId="0" borderId="0" applyFont="0" applyFill="0" applyBorder="0" applyAlignment="0" applyProtection="0"/>
    <xf numFmtId="0" fontId="12" fillId="0" borderId="0"/>
    <xf numFmtId="0" fontId="12" fillId="0" borderId="0"/>
    <xf numFmtId="0" fontId="0" fillId="0" borderId="0">
      <alignment vertical="center"/>
    </xf>
    <xf numFmtId="0" fontId="12" fillId="0" borderId="0"/>
    <xf numFmtId="0" fontId="0" fillId="0" borderId="0">
      <alignment vertical="center"/>
    </xf>
    <xf numFmtId="0" fontId="12" fillId="0" borderId="0"/>
    <xf numFmtId="41" fontId="12" fillId="0" borderId="0" applyFont="0" applyFill="0" applyBorder="0" applyAlignment="0" applyProtection="0"/>
    <xf numFmtId="0" fontId="12" fillId="0" borderId="0"/>
    <xf numFmtId="0" fontId="12" fillId="0" borderId="0"/>
    <xf numFmtId="0" fontId="0" fillId="0" borderId="0">
      <alignment vertical="center"/>
    </xf>
    <xf numFmtId="0" fontId="0" fillId="0" borderId="0">
      <alignment vertical="center"/>
    </xf>
    <xf numFmtId="0" fontId="0" fillId="0" borderId="0">
      <alignment vertical="center"/>
    </xf>
    <xf numFmtId="41" fontId="12" fillId="0" borderId="0" applyFont="0" applyFill="0" applyBorder="0" applyAlignment="0" applyProtection="0"/>
    <xf numFmtId="0" fontId="0" fillId="0" borderId="0">
      <alignment vertical="center"/>
    </xf>
    <xf numFmtId="0" fontId="7" fillId="0" borderId="0"/>
    <xf numFmtId="0" fontId="12" fillId="0" borderId="0">
      <alignment vertical="center"/>
    </xf>
    <xf numFmtId="0" fontId="12" fillId="35" borderId="42" applyNumberFormat="0" applyFont="0" applyAlignment="0" applyProtection="0">
      <alignment vertical="center"/>
    </xf>
    <xf numFmtId="0" fontId="40" fillId="0" borderId="0" applyNumberFormat="0" applyFont="0" applyFill="0" applyBorder="0" applyAlignment="0" applyProtection="0"/>
    <xf numFmtId="0" fontId="102" fillId="0" borderId="0"/>
    <xf numFmtId="0" fontId="0" fillId="0" borderId="0"/>
    <xf numFmtId="0" fontId="40" fillId="0" borderId="0"/>
    <xf numFmtId="0" fontId="108" fillId="40" borderId="0" applyNumberFormat="0" applyBorder="0" applyAlignment="0" applyProtection="0">
      <alignment vertical="center"/>
    </xf>
    <xf numFmtId="0" fontId="108" fillId="40" borderId="0" applyNumberFormat="0" applyBorder="0" applyAlignment="0" applyProtection="0">
      <alignment vertical="center"/>
    </xf>
    <xf numFmtId="0" fontId="69" fillId="0" borderId="44" applyNumberFormat="0" applyFill="0" applyAlignment="0" applyProtection="0">
      <alignment vertical="center"/>
    </xf>
    <xf numFmtId="0" fontId="69" fillId="0" borderId="44" applyNumberFormat="0" applyFill="0" applyAlignment="0" applyProtection="0">
      <alignment vertical="center"/>
    </xf>
    <xf numFmtId="43" fontId="0" fillId="0" borderId="0" applyFont="0" applyFill="0" applyBorder="0" applyAlignment="0" applyProtection="0">
      <alignment vertical="center"/>
    </xf>
    <xf numFmtId="0" fontId="69" fillId="0" borderId="44" applyNumberFormat="0" applyFill="0" applyAlignment="0" applyProtection="0">
      <alignment vertical="center"/>
    </xf>
    <xf numFmtId="0" fontId="69" fillId="0" borderId="44" applyNumberFormat="0" applyFill="0" applyAlignment="0" applyProtection="0">
      <alignment vertical="center"/>
    </xf>
    <xf numFmtId="0" fontId="69" fillId="0" borderId="44" applyNumberFormat="0" applyFill="0" applyAlignment="0" applyProtection="0">
      <alignment vertical="center"/>
    </xf>
    <xf numFmtId="0" fontId="69" fillId="0" borderId="44" applyNumberFormat="0" applyFill="0" applyAlignment="0" applyProtection="0">
      <alignment vertical="center"/>
    </xf>
    <xf numFmtId="0" fontId="69" fillId="0" borderId="44" applyNumberFormat="0" applyFill="0" applyAlignment="0" applyProtection="0">
      <alignment vertical="center"/>
    </xf>
    <xf numFmtId="0" fontId="69" fillId="0" borderId="44" applyNumberFormat="0" applyFill="0" applyAlignment="0" applyProtection="0">
      <alignment vertical="center"/>
    </xf>
    <xf numFmtId="0" fontId="69" fillId="0" borderId="44" applyNumberFormat="0" applyFill="0" applyAlignment="0" applyProtection="0">
      <alignment vertical="center"/>
    </xf>
    <xf numFmtId="43" fontId="12" fillId="0" borderId="0" applyFont="0" applyFill="0" applyBorder="0" applyAlignment="0" applyProtection="0">
      <alignment vertical="center"/>
    </xf>
    <xf numFmtId="0" fontId="69" fillId="0" borderId="44" applyNumberFormat="0" applyFill="0" applyAlignment="0" applyProtection="0">
      <alignment vertical="center"/>
    </xf>
    <xf numFmtId="0" fontId="69" fillId="0" borderId="44" applyNumberFormat="0" applyFill="0" applyAlignment="0" applyProtection="0">
      <alignment vertical="center"/>
    </xf>
    <xf numFmtId="0" fontId="109" fillId="41" borderId="49" applyNumberFormat="0" applyAlignment="0" applyProtection="0">
      <alignment vertical="center"/>
    </xf>
    <xf numFmtId="0" fontId="69" fillId="0" borderId="44" applyNumberFormat="0" applyFill="0" applyAlignment="0" applyProtection="0">
      <alignment vertical="center"/>
    </xf>
    <xf numFmtId="0" fontId="109" fillId="41" borderId="49" applyNumberFormat="0" applyAlignment="0" applyProtection="0">
      <alignment vertical="center"/>
    </xf>
    <xf numFmtId="0" fontId="69" fillId="0" borderId="44" applyNumberFormat="0" applyFill="0" applyAlignment="0" applyProtection="0">
      <alignment vertical="center"/>
    </xf>
    <xf numFmtId="0" fontId="69" fillId="0" borderId="44" applyNumberFormat="0" applyFill="0" applyAlignment="0" applyProtection="0">
      <alignment vertical="center"/>
    </xf>
    <xf numFmtId="0" fontId="69" fillId="0" borderId="44" applyNumberFormat="0" applyFill="0" applyAlignment="0" applyProtection="0">
      <alignment vertical="center"/>
    </xf>
    <xf numFmtId="0" fontId="69" fillId="0" borderId="44" applyNumberFormat="0" applyFill="0" applyAlignment="0" applyProtection="0">
      <alignment vertical="center"/>
    </xf>
    <xf numFmtId="0" fontId="69" fillId="0" borderId="44" applyNumberFormat="0" applyFill="0" applyAlignment="0" applyProtection="0">
      <alignment vertical="center"/>
    </xf>
    <xf numFmtId="0" fontId="69" fillId="0" borderId="44" applyNumberFormat="0" applyFill="0" applyAlignment="0" applyProtection="0">
      <alignment vertical="center"/>
    </xf>
    <xf numFmtId="0" fontId="69" fillId="0" borderId="44" applyNumberFormat="0" applyFill="0" applyAlignment="0" applyProtection="0">
      <alignment vertical="center"/>
    </xf>
    <xf numFmtId="0" fontId="98" fillId="37" borderId="43" applyNumberFormat="0" applyAlignment="0" applyProtection="0">
      <alignment vertical="center"/>
    </xf>
    <xf numFmtId="0" fontId="98" fillId="37" borderId="43" applyNumberFormat="0" applyAlignment="0" applyProtection="0">
      <alignment vertical="center"/>
    </xf>
    <xf numFmtId="0" fontId="98" fillId="37" borderId="43" applyNumberFormat="0" applyAlignment="0" applyProtection="0">
      <alignment vertical="center"/>
    </xf>
    <xf numFmtId="0" fontId="98" fillId="37" borderId="43" applyNumberFormat="0" applyAlignment="0" applyProtection="0">
      <alignment vertical="center"/>
    </xf>
    <xf numFmtId="0" fontId="98" fillId="37" borderId="43" applyNumberFormat="0" applyAlignment="0" applyProtection="0">
      <alignment vertical="center"/>
    </xf>
    <xf numFmtId="0" fontId="98" fillId="37" borderId="43" applyNumberFormat="0" applyAlignment="0" applyProtection="0">
      <alignment vertical="center"/>
    </xf>
    <xf numFmtId="0" fontId="98" fillId="37" borderId="43" applyNumberFormat="0" applyAlignment="0" applyProtection="0">
      <alignment vertical="center"/>
    </xf>
    <xf numFmtId="0" fontId="98" fillId="37" borderId="43" applyNumberFormat="0" applyAlignment="0" applyProtection="0">
      <alignment vertical="center"/>
    </xf>
    <xf numFmtId="0" fontId="98" fillId="37" borderId="43" applyNumberFormat="0" applyAlignment="0" applyProtection="0">
      <alignment vertical="center"/>
    </xf>
    <xf numFmtId="0" fontId="103" fillId="37" borderId="45" applyNumberFormat="0" applyAlignment="0" applyProtection="0">
      <alignment vertical="center"/>
    </xf>
    <xf numFmtId="0" fontId="98" fillId="37" borderId="43" applyNumberFormat="0" applyAlignment="0" applyProtection="0">
      <alignment vertical="center"/>
    </xf>
    <xf numFmtId="0" fontId="98" fillId="37" borderId="43" applyNumberFormat="0" applyAlignment="0" applyProtection="0">
      <alignment vertical="center"/>
    </xf>
    <xf numFmtId="0" fontId="98" fillId="37" borderId="43" applyNumberFormat="0" applyAlignment="0" applyProtection="0">
      <alignment vertical="center"/>
    </xf>
    <xf numFmtId="0" fontId="98" fillId="37" borderId="43" applyNumberFormat="0" applyAlignment="0" applyProtection="0">
      <alignment vertical="center"/>
    </xf>
    <xf numFmtId="0" fontId="98" fillId="37" borderId="43" applyNumberFormat="0" applyAlignment="0" applyProtection="0">
      <alignment vertical="center"/>
    </xf>
    <xf numFmtId="0" fontId="98" fillId="37" borderId="43" applyNumberFormat="0" applyAlignment="0" applyProtection="0">
      <alignment vertical="center"/>
    </xf>
    <xf numFmtId="0" fontId="98" fillId="37" borderId="43" applyNumberFormat="0" applyAlignment="0" applyProtection="0">
      <alignment vertical="center"/>
    </xf>
    <xf numFmtId="0" fontId="98" fillId="37" borderId="43" applyNumberFormat="0" applyAlignment="0" applyProtection="0">
      <alignment vertical="center"/>
    </xf>
    <xf numFmtId="0" fontId="98" fillId="37" borderId="43" applyNumberFormat="0" applyAlignment="0" applyProtection="0">
      <alignment vertical="center"/>
    </xf>
    <xf numFmtId="0" fontId="10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1" fillId="0" borderId="50" applyNumberFormat="0" applyFill="0" applyAlignment="0" applyProtection="0">
      <alignment vertical="center"/>
    </xf>
    <xf numFmtId="0" fontId="12" fillId="35" borderId="42" applyNumberFormat="0" applyFont="0" applyAlignment="0" applyProtection="0">
      <alignment vertical="center"/>
    </xf>
    <xf numFmtId="0" fontId="111" fillId="0" borderId="50" applyNumberFormat="0" applyFill="0" applyAlignment="0" applyProtection="0">
      <alignment vertical="center"/>
    </xf>
    <xf numFmtId="43" fontId="0" fillId="0" borderId="0" applyFont="0" applyFill="0" applyBorder="0" applyAlignment="0" applyProtection="0">
      <alignment vertical="center"/>
    </xf>
    <xf numFmtId="43" fontId="12" fillId="0" borderId="0" applyFont="0" applyFill="0" applyBorder="0" applyAlignment="0" applyProtection="0"/>
    <xf numFmtId="43" fontId="12" fillId="0" borderId="0" applyFont="0" applyFill="0" applyBorder="0" applyAlignment="0" applyProtection="0"/>
    <xf numFmtId="43" fontId="0" fillId="0" borderId="0" applyFont="0" applyFill="0" applyBorder="0" applyAlignment="0" applyProtection="0">
      <alignment vertical="center"/>
    </xf>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97" fillId="36" borderId="43" applyNumberFormat="0" applyAlignment="0" applyProtection="0">
      <alignment vertical="center"/>
    </xf>
    <xf numFmtId="0" fontId="12" fillId="0" borderId="0" applyFont="0" applyFill="0" applyBorder="0" applyAlignment="0" applyProtection="0"/>
    <xf numFmtId="43" fontId="12" fillId="0" borderId="0" applyFont="0" applyFill="0" applyBorder="0" applyAlignment="0" applyProtection="0"/>
    <xf numFmtId="0" fontId="97" fillId="36" borderId="43" applyNumberFormat="0" applyAlignment="0" applyProtection="0">
      <alignment vertical="center"/>
    </xf>
    <xf numFmtId="43" fontId="12" fillId="0" borderId="0" applyFont="0" applyFill="0" applyBorder="0" applyAlignment="0" applyProtection="0"/>
    <xf numFmtId="43" fontId="12" fillId="0" borderId="0" applyFont="0" applyFill="0" applyBorder="0" applyAlignment="0" applyProtection="0"/>
    <xf numFmtId="0" fontId="97" fillId="36" borderId="43" applyNumberFormat="0" applyAlignment="0" applyProtection="0">
      <alignment vertical="center"/>
    </xf>
    <xf numFmtId="43" fontId="12" fillId="0" borderId="0" applyFont="0" applyFill="0" applyBorder="0" applyAlignment="0" applyProtection="0">
      <alignment vertical="center"/>
    </xf>
    <xf numFmtId="41" fontId="12" fillId="0" borderId="0" applyFont="0" applyFill="0" applyBorder="0" applyAlignment="0" applyProtection="0"/>
    <xf numFmtId="0" fontId="97" fillId="36" borderId="43" applyNumberFormat="0" applyAlignment="0" applyProtection="0">
      <alignment vertical="center"/>
    </xf>
    <xf numFmtId="41" fontId="0" fillId="0" borderId="0" applyFont="0" applyFill="0" applyBorder="0" applyAlignment="0" applyProtection="0">
      <alignment vertical="center"/>
    </xf>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alignment vertical="center"/>
    </xf>
    <xf numFmtId="0" fontId="104" fillId="38" borderId="0" applyNumberFormat="0" applyBorder="0" applyAlignment="0" applyProtection="0">
      <alignment vertical="center"/>
    </xf>
    <xf numFmtId="0" fontId="103" fillId="37" borderId="45" applyNumberFormat="0" applyAlignment="0" applyProtection="0">
      <alignment vertical="center"/>
    </xf>
    <xf numFmtId="0" fontId="103" fillId="37" borderId="45" applyNumberFormat="0" applyAlignment="0" applyProtection="0">
      <alignment vertical="center"/>
    </xf>
    <xf numFmtId="0" fontId="103" fillId="37" borderId="45" applyNumberFormat="0" applyAlignment="0" applyProtection="0">
      <alignment vertical="center"/>
    </xf>
    <xf numFmtId="0" fontId="103" fillId="37" borderId="45" applyNumberFormat="0" applyAlignment="0" applyProtection="0">
      <alignment vertical="center"/>
    </xf>
    <xf numFmtId="0" fontId="103" fillId="37" borderId="45" applyNumberFormat="0" applyAlignment="0" applyProtection="0">
      <alignment vertical="center"/>
    </xf>
    <xf numFmtId="0" fontId="103" fillId="37" borderId="45" applyNumberFormat="0" applyAlignment="0" applyProtection="0">
      <alignment vertical="center"/>
    </xf>
    <xf numFmtId="0" fontId="40" fillId="0" borderId="0"/>
    <xf numFmtId="0" fontId="103" fillId="37" borderId="45" applyNumberFormat="0" applyAlignment="0" applyProtection="0">
      <alignment vertical="center"/>
    </xf>
    <xf numFmtId="0" fontId="103" fillId="37" borderId="45" applyNumberFormat="0" applyAlignment="0" applyProtection="0">
      <alignment vertical="center"/>
    </xf>
    <xf numFmtId="0" fontId="103" fillId="37" borderId="45" applyNumberFormat="0" applyAlignment="0" applyProtection="0">
      <alignment vertical="center"/>
    </xf>
    <xf numFmtId="0" fontId="103" fillId="37" borderId="45" applyNumberFormat="0" applyAlignment="0" applyProtection="0">
      <alignment vertical="center"/>
    </xf>
    <xf numFmtId="0" fontId="103" fillId="37" borderId="45" applyNumberFormat="0" applyAlignment="0" applyProtection="0">
      <alignment vertical="center"/>
    </xf>
    <xf numFmtId="0" fontId="103" fillId="37" borderId="45" applyNumberFormat="0" applyAlignment="0" applyProtection="0">
      <alignment vertical="center"/>
    </xf>
    <xf numFmtId="0" fontId="103" fillId="37" borderId="45" applyNumberFormat="0" applyAlignment="0" applyProtection="0">
      <alignment vertical="center"/>
    </xf>
    <xf numFmtId="0" fontId="103" fillId="37" borderId="45" applyNumberFormat="0" applyAlignment="0" applyProtection="0">
      <alignment vertical="center"/>
    </xf>
    <xf numFmtId="0" fontId="103" fillId="37" borderId="45" applyNumberFormat="0" applyAlignment="0" applyProtection="0">
      <alignment vertical="center"/>
    </xf>
    <xf numFmtId="0" fontId="103" fillId="37" borderId="45" applyNumberFormat="0" applyAlignment="0" applyProtection="0">
      <alignment vertical="center"/>
    </xf>
    <xf numFmtId="0" fontId="97" fillId="36" borderId="43" applyNumberFormat="0" applyAlignment="0" applyProtection="0">
      <alignment vertical="center"/>
    </xf>
    <xf numFmtId="0" fontId="97" fillId="36" borderId="43" applyNumberFormat="0" applyAlignment="0" applyProtection="0">
      <alignment vertical="center"/>
    </xf>
    <xf numFmtId="0" fontId="97" fillId="36" borderId="43" applyNumberFormat="0" applyAlignment="0" applyProtection="0">
      <alignment vertical="center"/>
    </xf>
    <xf numFmtId="0" fontId="97" fillId="36" borderId="43" applyNumberFormat="0" applyAlignment="0" applyProtection="0">
      <alignment vertical="center"/>
    </xf>
    <xf numFmtId="0" fontId="97" fillId="36" borderId="43" applyNumberFormat="0" applyAlignment="0" applyProtection="0">
      <alignment vertical="center"/>
    </xf>
    <xf numFmtId="0" fontId="97" fillId="36" borderId="43" applyNumberFormat="0" applyAlignment="0" applyProtection="0">
      <alignment vertical="center"/>
    </xf>
    <xf numFmtId="0" fontId="12" fillId="35" borderId="42" applyNumberFormat="0" applyFont="0" applyAlignment="0" applyProtection="0">
      <alignment vertical="center"/>
    </xf>
    <xf numFmtId="0" fontId="97" fillId="36" borderId="43" applyNumberFormat="0" applyAlignment="0" applyProtection="0">
      <alignment vertical="center"/>
    </xf>
    <xf numFmtId="0" fontId="97" fillId="36" borderId="43" applyNumberFormat="0" applyAlignment="0" applyProtection="0">
      <alignment vertical="center"/>
    </xf>
    <xf numFmtId="0" fontId="12" fillId="35" borderId="42" applyNumberFormat="0" applyFont="0" applyAlignment="0" applyProtection="0">
      <alignment vertical="center"/>
    </xf>
    <xf numFmtId="0" fontId="12" fillId="35" borderId="42" applyNumberFormat="0" applyFont="0" applyAlignment="0" applyProtection="0">
      <alignment vertical="center"/>
    </xf>
    <xf numFmtId="0" fontId="12" fillId="35" borderId="42" applyNumberFormat="0" applyFont="0" applyAlignment="0" applyProtection="0">
      <alignment vertical="center"/>
    </xf>
    <xf numFmtId="0" fontId="12" fillId="35" borderId="42" applyNumberFormat="0" applyFont="0" applyAlignment="0" applyProtection="0">
      <alignment vertical="center"/>
    </xf>
    <xf numFmtId="0" fontId="12" fillId="35" borderId="42" applyNumberFormat="0" applyFont="0" applyAlignment="0" applyProtection="0">
      <alignment vertical="center"/>
    </xf>
    <xf numFmtId="0" fontId="12" fillId="35" borderId="42" applyNumberFormat="0" applyFont="0" applyAlignment="0" applyProtection="0">
      <alignment vertical="center"/>
    </xf>
    <xf numFmtId="0" fontId="12" fillId="35" borderId="42" applyNumberFormat="0" applyFont="0" applyAlignment="0" applyProtection="0">
      <alignment vertical="center"/>
    </xf>
    <xf numFmtId="0" fontId="12" fillId="35" borderId="42" applyNumberFormat="0" applyFont="0" applyAlignment="0" applyProtection="0">
      <alignment vertical="center"/>
    </xf>
    <xf numFmtId="0" fontId="12" fillId="35" borderId="42" applyNumberFormat="0" applyFont="0" applyAlignment="0" applyProtection="0">
      <alignment vertical="center"/>
    </xf>
    <xf numFmtId="0" fontId="12" fillId="35" borderId="42" applyNumberFormat="0" applyFont="0" applyAlignment="0" applyProtection="0">
      <alignment vertical="center"/>
    </xf>
    <xf numFmtId="0" fontId="12" fillId="35" borderId="42" applyNumberFormat="0" applyFont="0" applyAlignment="0" applyProtection="0">
      <alignment vertical="center"/>
    </xf>
    <xf numFmtId="0" fontId="12" fillId="35" borderId="42" applyNumberFormat="0" applyFont="0" applyAlignment="0" applyProtection="0">
      <alignment vertical="center"/>
    </xf>
  </cellStyleXfs>
  <cellXfs count="541">
    <xf numFmtId="0" fontId="0" fillId="0" borderId="0" xfId="0">
      <alignment vertical="center"/>
    </xf>
    <xf numFmtId="176" fontId="0" fillId="0" borderId="0" xfId="0" applyNumberFormat="1">
      <alignment vertical="center"/>
    </xf>
    <xf numFmtId="0" fontId="1" fillId="0" borderId="0" xfId="122" applyFont="1" applyFill="1" applyAlignment="1">
      <alignment horizontal="left" vertical="center"/>
    </xf>
    <xf numFmtId="176" fontId="0" fillId="0" borderId="0" xfId="122" applyNumberFormat="1">
      <alignment vertical="center"/>
    </xf>
    <xf numFmtId="0" fontId="0" fillId="0" borderId="0" xfId="122">
      <alignment vertical="center"/>
    </xf>
    <xf numFmtId="0" fontId="2" fillId="0" borderId="0" xfId="104" applyFont="1" applyFill="1" applyBorder="1" applyAlignment="1">
      <alignment horizontal="center" vertical="center" wrapText="1"/>
    </xf>
    <xf numFmtId="176" fontId="2" fillId="0" borderId="0" xfId="104" applyNumberFormat="1" applyFont="1" applyFill="1" applyBorder="1" applyAlignment="1">
      <alignment horizontal="center" vertical="center" wrapText="1"/>
    </xf>
    <xf numFmtId="0" fontId="3" fillId="0" borderId="0" xfId="104" applyFont="1" applyFill="1" applyBorder="1" applyAlignment="1">
      <alignment vertical="center" wrapText="1"/>
    </xf>
    <xf numFmtId="176" fontId="3" fillId="0" borderId="0" xfId="104" applyNumberFormat="1" applyFont="1" applyFill="1" applyBorder="1" applyAlignment="1">
      <alignmen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176"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8"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176" fontId="6"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7" fillId="2" borderId="1" xfId="0" applyFont="1" applyFill="1" applyBorder="1" applyAlignment="1">
      <alignment horizontal="left" vertical="center"/>
    </xf>
    <xf numFmtId="176"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177" fontId="7" fillId="2" borderId="1" xfId="112" applyNumberFormat="1" applyFont="1" applyFill="1" applyBorder="1" applyAlignment="1" applyProtection="1">
      <alignment horizontal="left" vertical="center" wrapText="1"/>
    </xf>
    <xf numFmtId="176" fontId="8" fillId="2" borderId="1" xfId="112" applyNumberFormat="1" applyFont="1" applyFill="1" applyBorder="1" applyAlignment="1" applyProtection="1">
      <alignment horizontal="center" vertical="center" wrapText="1"/>
    </xf>
    <xf numFmtId="0" fontId="9" fillId="0" borderId="1" xfId="0" applyFont="1" applyBorder="1" applyAlignment="1">
      <alignment horizontal="left" vertical="center" wrapText="1"/>
    </xf>
    <xf numFmtId="176" fontId="6" fillId="0" borderId="1" xfId="0" applyNumberFormat="1" applyFont="1" applyBorder="1" applyAlignment="1">
      <alignment horizontal="center" vertical="center"/>
    </xf>
    <xf numFmtId="178" fontId="6"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11" fillId="0" borderId="1" xfId="0" applyFont="1" applyBorder="1" applyAlignment="1">
      <alignment horizontal="left" vertical="center" wrapText="1"/>
    </xf>
    <xf numFmtId="176" fontId="6" fillId="2" borderId="1" xfId="0" applyNumberFormat="1" applyFont="1" applyFill="1" applyBorder="1" applyAlignment="1">
      <alignment horizontal="center" vertical="center" wrapText="1"/>
    </xf>
    <xf numFmtId="177" fontId="8" fillId="2" borderId="1" xfId="107"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179"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12" fillId="0" borderId="2" xfId="104" applyFont="1" applyFill="1" applyBorder="1" applyAlignment="1">
      <alignment horizontal="right" vertical="center" wrapText="1"/>
    </xf>
    <xf numFmtId="176" fontId="12" fillId="0" borderId="2" xfId="104" applyNumberFormat="1" applyFont="1" applyFill="1" applyBorder="1" applyAlignment="1">
      <alignment horizontal="right" vertical="center" wrapText="1"/>
    </xf>
    <xf numFmtId="0" fontId="7"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0" xfId="0" applyFont="1">
      <alignment vertical="center"/>
    </xf>
    <xf numFmtId="0" fontId="15" fillId="0" borderId="0" xfId="0" applyFont="1" applyAlignment="1">
      <alignment horizontal="center" vertical="center"/>
    </xf>
    <xf numFmtId="0" fontId="16" fillId="0" borderId="0" xfId="0" applyFont="1" applyAlignment="1">
      <alignment horizontal="right"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left" vertical="center"/>
    </xf>
    <xf numFmtId="177" fontId="18" fillId="0" borderId="1" xfId="0" applyNumberFormat="1" applyFont="1" applyBorder="1" applyAlignment="1">
      <alignment horizontal="center" vertical="center"/>
    </xf>
    <xf numFmtId="177" fontId="18" fillId="0" borderId="1" xfId="110" applyNumberFormat="1" applyFont="1" applyFill="1" applyBorder="1" applyAlignment="1">
      <alignment horizontal="center" vertical="center"/>
    </xf>
    <xf numFmtId="179" fontId="18" fillId="0" borderId="1" xfId="0" applyNumberFormat="1" applyFont="1" applyBorder="1" applyAlignment="1">
      <alignment horizontal="center" vertical="center"/>
    </xf>
    <xf numFmtId="180" fontId="18" fillId="0" borderId="1" xfId="0" applyNumberFormat="1" applyFont="1" applyBorder="1" applyAlignment="1">
      <alignment horizontal="center" vertical="center"/>
    </xf>
    <xf numFmtId="177" fontId="20" fillId="0" borderId="1" xfId="0" applyNumberFormat="1" applyFont="1" applyBorder="1" applyAlignment="1">
      <alignment horizontal="center" vertical="center"/>
    </xf>
    <xf numFmtId="177" fontId="20" fillId="0" borderId="1" xfId="110" applyNumberFormat="1" applyFont="1" applyFill="1" applyBorder="1" applyAlignment="1">
      <alignment horizontal="center" vertical="center"/>
    </xf>
    <xf numFmtId="180" fontId="20" fillId="0" borderId="1" xfId="0" applyNumberFormat="1" applyFont="1" applyBorder="1" applyAlignment="1">
      <alignment horizontal="center" vertical="center"/>
    </xf>
    <xf numFmtId="0" fontId="21" fillId="0" borderId="0" xfId="120" applyFont="1" applyFill="1" applyAlignment="1"/>
    <xf numFmtId="0" fontId="0" fillId="0" borderId="0" xfId="120" applyFill="1" applyAlignment="1"/>
    <xf numFmtId="181" fontId="0" fillId="0" borderId="0" xfId="120" applyNumberFormat="1" applyFill="1" applyAlignment="1">
      <alignment horizontal="center" vertical="center"/>
    </xf>
    <xf numFmtId="181" fontId="0" fillId="0" borderId="0" xfId="120" applyNumberFormat="1" applyFill="1" applyAlignment="1"/>
    <xf numFmtId="0" fontId="14" fillId="0" borderId="0" xfId="113" applyFont="1" applyFill="1" applyAlignment="1">
      <alignment horizontal="left" vertical="center"/>
    </xf>
    <xf numFmtId="0" fontId="22" fillId="0" borderId="0" xfId="113" applyFont="1" applyFill="1" applyAlignment="1">
      <alignment horizontal="center" vertical="center"/>
    </xf>
    <xf numFmtId="0" fontId="0" fillId="0" borderId="0" xfId="120" applyFill="1" applyBorder="1">
      <alignment vertical="center"/>
    </xf>
    <xf numFmtId="181" fontId="23" fillId="0" borderId="0" xfId="120" applyNumberFormat="1" applyFont="1" applyFill="1" applyAlignment="1">
      <alignment horizontal="center" vertical="center"/>
    </xf>
    <xf numFmtId="181" fontId="21" fillId="0" borderId="0" xfId="120" applyNumberFormat="1" applyFont="1" applyFill="1" applyAlignment="1"/>
    <xf numFmtId="181" fontId="24" fillId="0" borderId="0" xfId="120" applyNumberFormat="1" applyFont="1" applyFill="1" applyBorder="1" applyAlignment="1">
      <alignment horizontal="right" vertical="center"/>
    </xf>
    <xf numFmtId="0" fontId="1" fillId="0" borderId="1" xfId="156" applyFont="1" applyFill="1" applyBorder="1" applyAlignment="1">
      <alignment horizontal="center" vertical="center"/>
    </xf>
    <xf numFmtId="181" fontId="1" fillId="0" borderId="1" xfId="156" applyNumberFormat="1" applyFont="1" applyFill="1" applyBorder="1" applyAlignment="1">
      <alignment horizontal="center" vertical="center"/>
    </xf>
    <xf numFmtId="181" fontId="25" fillId="0" borderId="1" xfId="0" applyNumberFormat="1" applyFont="1" applyFill="1" applyBorder="1" applyAlignment="1" applyProtection="1">
      <alignment vertical="center"/>
    </xf>
    <xf numFmtId="0" fontId="26" fillId="0" borderId="1" xfId="120" applyFont="1" applyFill="1" applyBorder="1" applyAlignment="1">
      <alignment vertical="center"/>
    </xf>
    <xf numFmtId="181" fontId="26" fillId="0" borderId="1" xfId="120" applyNumberFormat="1" applyFont="1" applyFill="1" applyBorder="1" applyAlignment="1">
      <alignment vertical="center"/>
    </xf>
    <xf numFmtId="3" fontId="7" fillId="0" borderId="1" xfId="0" applyNumberFormat="1" applyFont="1" applyFill="1" applyBorder="1" applyAlignment="1" applyProtection="1">
      <alignment vertical="center"/>
    </xf>
    <xf numFmtId="181" fontId="27" fillId="0" borderId="1" xfId="0" applyNumberFormat="1" applyFont="1" applyFill="1" applyBorder="1" applyAlignment="1" applyProtection="1">
      <alignment vertical="center"/>
    </xf>
    <xf numFmtId="0" fontId="28" fillId="0" borderId="1" xfId="120" applyFont="1" applyFill="1" applyBorder="1">
      <alignment vertical="center"/>
    </xf>
    <xf numFmtId="177" fontId="21" fillId="0" borderId="0" xfId="120" applyNumberFormat="1" applyFont="1" applyFill="1" applyAlignment="1"/>
    <xf numFmtId="0" fontId="29" fillId="0" borderId="1" xfId="120" applyFont="1" applyFill="1" applyBorder="1">
      <alignment vertical="center"/>
    </xf>
    <xf numFmtId="0" fontId="26" fillId="0" borderId="1" xfId="0" applyFont="1" applyFill="1" applyBorder="1" applyAlignment="1">
      <alignment horizontal="left" vertical="center"/>
    </xf>
    <xf numFmtId="181" fontId="7" fillId="0" borderId="1" xfId="0" applyNumberFormat="1" applyFont="1" applyFill="1" applyBorder="1" applyAlignment="1" applyProtection="1">
      <alignment vertical="center"/>
    </xf>
    <xf numFmtId="0" fontId="0" fillId="0" borderId="3" xfId="158" applyFill="1" applyBorder="1" applyAlignment="1">
      <alignment horizontal="left" vertical="center" wrapText="1"/>
    </xf>
    <xf numFmtId="182" fontId="21" fillId="0" borderId="0" xfId="120" applyNumberFormat="1" applyFont="1" applyFill="1" applyAlignment="1"/>
    <xf numFmtId="0" fontId="21" fillId="0" borderId="0" xfId="0" applyFont="1" applyFill="1" applyAlignment="1">
      <alignment vertical="center"/>
    </xf>
    <xf numFmtId="181" fontId="21" fillId="0" borderId="0" xfId="0" applyNumberFormat="1" applyFont="1" applyFill="1" applyAlignment="1"/>
    <xf numFmtId="181" fontId="21" fillId="0" borderId="0" xfId="0" applyNumberFormat="1" applyFont="1" applyFill="1" applyAlignment="1">
      <alignment vertical="center"/>
    </xf>
    <xf numFmtId="181" fontId="28" fillId="0" borderId="0" xfId="0" applyNumberFormat="1" applyFont="1" applyFill="1" applyAlignment="1">
      <alignment horizontal="right"/>
    </xf>
    <xf numFmtId="0" fontId="21" fillId="0" borderId="0" xfId="0" applyFont="1" applyFill="1" applyAlignment="1"/>
    <xf numFmtId="0" fontId="0" fillId="0" borderId="2" xfId="113" applyFill="1" applyBorder="1" applyAlignment="1">
      <alignment horizontal="center" vertical="center"/>
    </xf>
    <xf numFmtId="181" fontId="28" fillId="0" borderId="0" xfId="0" applyNumberFormat="1" applyFont="1" applyFill="1" applyBorder="1" applyAlignment="1" applyProtection="1">
      <alignment horizontal="right" vertical="center"/>
      <protection locked="0"/>
    </xf>
    <xf numFmtId="0" fontId="1" fillId="0" borderId="1" xfId="0" applyFont="1" applyFill="1" applyBorder="1" applyAlignment="1">
      <alignment horizontal="center" vertical="center"/>
    </xf>
    <xf numFmtId="181" fontId="1" fillId="0" borderId="1" xfId="0" applyNumberFormat="1" applyFont="1" applyFill="1" applyBorder="1" applyAlignment="1">
      <alignment horizontal="center" vertical="center"/>
    </xf>
    <xf numFmtId="3" fontId="1" fillId="0" borderId="1" xfId="0" applyNumberFormat="1" applyFont="1" applyFill="1" applyBorder="1" applyAlignment="1" applyProtection="1">
      <alignment vertical="center"/>
    </xf>
    <xf numFmtId="181" fontId="25" fillId="0" borderId="1" xfId="0" applyNumberFormat="1" applyFont="1" applyFill="1" applyBorder="1" applyAlignment="1">
      <alignment horizontal="right" vertical="center"/>
    </xf>
    <xf numFmtId="182" fontId="21" fillId="0" borderId="0" xfId="0" applyNumberFormat="1" applyFont="1" applyFill="1" applyAlignment="1"/>
    <xf numFmtId="0" fontId="9" fillId="0" borderId="1" xfId="125" applyFont="1" applyFill="1" applyBorder="1">
      <alignment vertical="center"/>
    </xf>
    <xf numFmtId="0" fontId="9" fillId="0" borderId="1" xfId="113" applyFont="1" applyFill="1" applyBorder="1">
      <alignment vertical="center"/>
    </xf>
    <xf numFmtId="181" fontId="27" fillId="0" borderId="1" xfId="163" applyNumberFormat="1" applyFont="1" applyFill="1" applyBorder="1" applyAlignment="1">
      <alignment horizontal="right" vertical="center"/>
    </xf>
    <xf numFmtId="181" fontId="27" fillId="0" borderId="1" xfId="0" applyNumberFormat="1" applyFont="1" applyFill="1" applyBorder="1" applyAlignment="1">
      <alignment horizontal="right" vertical="center"/>
    </xf>
    <xf numFmtId="182" fontId="30" fillId="0" borderId="0" xfId="0" applyNumberFormat="1" applyFont="1" applyFill="1" applyAlignment="1">
      <alignment horizontal="right"/>
    </xf>
    <xf numFmtId="3" fontId="7" fillId="0" borderId="1" xfId="0" applyNumberFormat="1" applyFont="1" applyFill="1" applyBorder="1" applyAlignment="1" applyProtection="1">
      <alignment horizontal="left" vertical="center" indent="1"/>
    </xf>
    <xf numFmtId="181" fontId="27" fillId="2" borderId="1" xfId="0" applyNumberFormat="1" applyFont="1" applyFill="1" applyBorder="1" applyAlignment="1" applyProtection="1">
      <alignment vertical="center"/>
    </xf>
    <xf numFmtId="0" fontId="9" fillId="0" borderId="1" xfId="126" applyFont="1" applyFill="1" applyBorder="1">
      <alignment vertical="center"/>
    </xf>
    <xf numFmtId="181" fontId="21" fillId="0" borderId="0" xfId="0" applyNumberFormat="1" applyFont="1" applyFill="1" applyAlignment="1">
      <alignment vertical="center" wrapText="1"/>
    </xf>
    <xf numFmtId="0" fontId="0" fillId="0" borderId="2" xfId="113" applyFill="1" applyBorder="1" applyAlignment="1">
      <alignment horizontal="center" vertical="center" wrapText="1"/>
    </xf>
    <xf numFmtId="181" fontId="30" fillId="0" borderId="0" xfId="0" applyNumberFormat="1" applyFont="1" applyFill="1" applyBorder="1" applyAlignment="1" applyProtection="1">
      <alignment horizontal="right" vertical="center"/>
      <protection locked="0"/>
    </xf>
    <xf numFmtId="0" fontId="1" fillId="0" borderId="1" xfId="0" applyFont="1" applyFill="1" applyBorder="1" applyAlignment="1">
      <alignment horizontal="center" vertical="center" wrapText="1"/>
    </xf>
    <xf numFmtId="181" fontId="1" fillId="0" borderId="1" xfId="0" applyNumberFormat="1" applyFont="1" applyFill="1" applyBorder="1" applyAlignment="1">
      <alignment horizontal="center" vertical="center" wrapText="1"/>
    </xf>
    <xf numFmtId="181" fontId="1" fillId="0" borderId="1" xfId="0" applyNumberFormat="1" applyFont="1" applyFill="1" applyBorder="1" applyAlignment="1">
      <alignment vertical="center" wrapText="1"/>
    </xf>
    <xf numFmtId="49" fontId="29" fillId="0" borderId="1" xfId="0" applyNumberFormat="1" applyFont="1" applyFill="1" applyBorder="1" applyAlignment="1" applyProtection="1">
      <alignment vertical="center"/>
    </xf>
    <xf numFmtId="181" fontId="27" fillId="0" borderId="4" xfId="0" applyNumberFormat="1" applyFont="1" applyFill="1" applyBorder="1" applyAlignment="1" applyProtection="1">
      <alignment vertical="center"/>
    </xf>
    <xf numFmtId="181" fontId="23" fillId="0" borderId="3" xfId="0" applyNumberFormat="1" applyFont="1" applyFill="1" applyBorder="1" applyAlignment="1">
      <alignment horizontal="left" vertical="center" wrapText="1"/>
    </xf>
    <xf numFmtId="0" fontId="31" fillId="0" borderId="1" xfId="0" applyFont="1" applyFill="1" applyBorder="1" applyAlignment="1">
      <alignment horizontal="center" vertical="center"/>
    </xf>
    <xf numFmtId="181" fontId="31" fillId="0" borderId="1" xfId="0" applyNumberFormat="1" applyFont="1" applyFill="1" applyBorder="1" applyAlignment="1">
      <alignment vertical="center"/>
    </xf>
    <xf numFmtId="3" fontId="7" fillId="0" borderId="1" xfId="0" applyNumberFormat="1" applyFont="1" applyFill="1" applyBorder="1" applyAlignment="1" applyProtection="1">
      <alignment vertical="center" wrapText="1"/>
    </xf>
    <xf numFmtId="181" fontId="32" fillId="0" borderId="1" xfId="125" applyNumberFormat="1" applyFont="1" applyFill="1" applyBorder="1" applyAlignment="1">
      <alignment horizontal="right" vertical="center"/>
    </xf>
    <xf numFmtId="182" fontId="21" fillId="0" borderId="0" xfId="163" applyNumberFormat="1" applyFont="1" applyFill="1" applyAlignment="1">
      <alignment horizontal="right"/>
    </xf>
    <xf numFmtId="181" fontId="21" fillId="0" borderId="0" xfId="163" applyNumberFormat="1" applyFont="1" applyFill="1" applyAlignment="1">
      <alignment horizontal="right"/>
    </xf>
    <xf numFmtId="0" fontId="21" fillId="0" borderId="0" xfId="163" applyFont="1" applyFill="1"/>
    <xf numFmtId="181" fontId="21" fillId="0" borderId="0" xfId="163" applyNumberFormat="1" applyFont="1" applyFill="1"/>
    <xf numFmtId="0" fontId="33" fillId="0" borderId="0" xfId="113" applyFont="1" applyFill="1" applyAlignment="1">
      <alignment horizontal="left" vertical="center"/>
    </xf>
    <xf numFmtId="0" fontId="34" fillId="0" borderId="0" xfId="113" applyFont="1" applyFill="1" applyAlignment="1">
      <alignment horizontal="center" vertical="center"/>
    </xf>
    <xf numFmtId="0" fontId="35" fillId="0" borderId="2" xfId="113" applyFont="1" applyFill="1" applyBorder="1" applyAlignment="1">
      <alignment horizontal="center" vertical="center"/>
    </xf>
    <xf numFmtId="0" fontId="27" fillId="0" borderId="0" xfId="163" applyFont="1" applyFill="1"/>
    <xf numFmtId="181" fontId="36" fillId="0" borderId="0" xfId="113" applyNumberFormat="1" applyFont="1" applyFill="1" applyBorder="1" applyAlignment="1">
      <alignment horizontal="right" vertical="center"/>
    </xf>
    <xf numFmtId="0" fontId="31" fillId="0" borderId="1" xfId="163" applyFont="1" applyFill="1" applyBorder="1" applyAlignment="1">
      <alignment horizontal="center" vertical="center"/>
    </xf>
    <xf numFmtId="181" fontId="31" fillId="0" borderId="1" xfId="163" applyNumberFormat="1" applyFont="1" applyFill="1" applyBorder="1" applyAlignment="1">
      <alignment horizontal="center" vertical="center"/>
    </xf>
    <xf numFmtId="0" fontId="33" fillId="0" borderId="1" xfId="113" applyFont="1" applyFill="1" applyBorder="1">
      <alignment vertical="center"/>
    </xf>
    <xf numFmtId="181" fontId="37" fillId="0" borderId="1" xfId="125" applyNumberFormat="1" applyFont="1" applyFill="1" applyBorder="1">
      <alignment vertical="center"/>
    </xf>
    <xf numFmtId="181" fontId="31" fillId="0" borderId="1" xfId="163" applyNumberFormat="1" applyFont="1" applyFill="1" applyBorder="1" applyAlignment="1">
      <alignment horizontal="left" vertical="center"/>
    </xf>
    <xf numFmtId="181" fontId="37" fillId="0" borderId="1" xfId="126" applyNumberFormat="1" applyFont="1" applyFill="1" applyBorder="1">
      <alignment vertical="center"/>
    </xf>
    <xf numFmtId="0" fontId="38" fillId="0" borderId="1" xfId="113" applyFont="1" applyFill="1" applyBorder="1">
      <alignment vertical="center"/>
    </xf>
    <xf numFmtId="0" fontId="6" fillId="0" borderId="1" xfId="113" applyFont="1" applyFill="1" applyBorder="1">
      <alignment vertical="center"/>
    </xf>
    <xf numFmtId="181" fontId="32" fillId="3" borderId="1" xfId="113" applyNumberFormat="1" applyFont="1" applyFill="1" applyBorder="1">
      <alignment vertical="center"/>
    </xf>
    <xf numFmtId="181" fontId="32" fillId="0" borderId="1" xfId="113" applyNumberFormat="1" applyFont="1" applyFill="1" applyBorder="1">
      <alignment vertical="center"/>
    </xf>
    <xf numFmtId="0" fontId="38" fillId="0" borderId="1" xfId="113" applyNumberFormat="1" applyFont="1" applyFill="1" applyBorder="1">
      <alignment vertical="center"/>
    </xf>
    <xf numFmtId="0" fontId="27" fillId="0" borderId="1" xfId="163" applyFont="1" applyFill="1" applyBorder="1"/>
    <xf numFmtId="181" fontId="27" fillId="0" borderId="1" xfId="163" applyNumberFormat="1" applyFont="1" applyFill="1" applyBorder="1"/>
    <xf numFmtId="181" fontId="8" fillId="0" borderId="1" xfId="163" applyNumberFormat="1" applyFont="1" applyFill="1" applyBorder="1" applyAlignment="1">
      <alignment horizontal="right" vertical="center"/>
    </xf>
    <xf numFmtId="183" fontId="38" fillId="0" borderId="1" xfId="113" applyNumberFormat="1" applyFont="1" applyFill="1" applyBorder="1" applyAlignment="1">
      <alignment horizontal="left" vertical="center" indent="1"/>
    </xf>
    <xf numFmtId="0" fontId="38" fillId="2" borderId="1" xfId="113" applyFont="1" applyFill="1" applyBorder="1">
      <alignment vertical="center"/>
    </xf>
    <xf numFmtId="181" fontId="32" fillId="0" borderId="1" xfId="113" applyNumberFormat="1" applyFont="1" applyFill="1" applyBorder="1" applyAlignment="1">
      <alignment horizontal="right" vertical="center"/>
    </xf>
    <xf numFmtId="0" fontId="35" fillId="0" borderId="3" xfId="125" applyFont="1" applyFill="1" applyBorder="1" applyAlignment="1">
      <alignment horizontal="left" vertical="center" wrapText="1"/>
    </xf>
    <xf numFmtId="0" fontId="21" fillId="0" borderId="0" xfId="163" applyFont="1" applyFill="1" applyBorder="1"/>
    <xf numFmtId="0" fontId="0" fillId="0" borderId="0" xfId="125" applyFont="1" applyFill="1" applyBorder="1" applyAlignment="1">
      <alignment horizontal="center" vertical="center" wrapText="1"/>
    </xf>
    <xf numFmtId="181" fontId="0" fillId="0" borderId="0" xfId="125" applyNumberFormat="1" applyFont="1" applyFill="1" applyBorder="1" applyAlignment="1">
      <alignment horizontal="center" vertical="center" wrapText="1"/>
    </xf>
    <xf numFmtId="0" fontId="39" fillId="0" borderId="0" xfId="0" applyFont="1" applyFill="1" applyAlignment="1">
      <alignment vertical="center"/>
    </xf>
    <xf numFmtId="0" fontId="12" fillId="0" borderId="0" xfId="0" applyFont="1" applyFill="1" applyAlignment="1">
      <alignment vertical="center"/>
    </xf>
    <xf numFmtId="181" fontId="12" fillId="0" borderId="0" xfId="0" applyNumberFormat="1" applyFont="1" applyFill="1" applyAlignment="1">
      <alignment vertical="center"/>
    </xf>
    <xf numFmtId="0" fontId="12"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35" fillId="0" borderId="0" xfId="113" applyFont="1" applyBorder="1" applyAlignment="1">
      <alignment horizontal="right" vertical="center"/>
    </xf>
    <xf numFmtId="181" fontId="36" fillId="0" borderId="0" xfId="113" applyNumberFormat="1" applyFont="1" applyBorder="1" applyAlignment="1">
      <alignment horizontal="right" vertical="center"/>
    </xf>
    <xf numFmtId="0" fontId="27" fillId="0" borderId="1" xfId="0" applyFont="1" applyBorder="1" applyAlignment="1">
      <alignment vertical="center"/>
    </xf>
    <xf numFmtId="181" fontId="25" fillId="0" borderId="1" xfId="0" applyNumberFormat="1" applyFont="1" applyBorder="1" applyAlignment="1">
      <alignment horizontal="right" vertical="center"/>
    </xf>
    <xf numFmtId="0" fontId="8" fillId="0" borderId="1" xfId="0" applyFont="1" applyFill="1" applyBorder="1" applyAlignment="1">
      <alignment vertical="center"/>
    </xf>
    <xf numFmtId="0" fontId="8" fillId="0" borderId="1" xfId="0" applyFont="1" applyBorder="1" applyAlignment="1">
      <alignment vertical="center"/>
    </xf>
    <xf numFmtId="181" fontId="27" fillId="0" borderId="1" xfId="0" applyNumberFormat="1" applyFont="1" applyBorder="1" applyAlignment="1">
      <alignment horizontal="right" vertical="center"/>
    </xf>
    <xf numFmtId="0" fontId="35" fillId="2" borderId="0" xfId="126" applyFont="1" applyFill="1" applyAlignment="1">
      <alignment horizontal="left" vertical="center" wrapText="1"/>
    </xf>
    <xf numFmtId="0" fontId="40" fillId="0" borderId="0" xfId="151" applyFont="1" applyFill="1" applyAlignment="1" applyProtection="1">
      <alignment vertical="center" wrapText="1"/>
      <protection locked="0"/>
    </xf>
    <xf numFmtId="0" fontId="40" fillId="0" borderId="0" xfId="151" applyFill="1" applyAlignment="1" applyProtection="1">
      <alignment vertical="center"/>
      <protection locked="0"/>
    </xf>
    <xf numFmtId="182" fontId="40" fillId="0" borderId="0" xfId="151" applyNumberFormat="1" applyFill="1" applyAlignment="1" applyProtection="1">
      <alignment vertical="center"/>
      <protection locked="0"/>
    </xf>
    <xf numFmtId="0" fontId="12" fillId="0" borderId="0" xfId="125" applyFont="1" applyFill="1" applyBorder="1" applyAlignment="1">
      <alignment horizontal="center" vertical="center"/>
    </xf>
    <xf numFmtId="0" fontId="0" fillId="0" borderId="2" xfId="125" applyFill="1" applyBorder="1" applyAlignment="1">
      <alignment horizontal="center" vertical="center"/>
    </xf>
    <xf numFmtId="0" fontId="24" fillId="0" borderId="0" xfId="125" applyFont="1" applyFill="1" applyBorder="1" applyAlignment="1">
      <alignment horizontal="right" vertical="center"/>
    </xf>
    <xf numFmtId="0" fontId="1" fillId="0" borderId="1" xfId="125" applyFont="1" applyFill="1" applyBorder="1" applyAlignment="1">
      <alignment horizontal="center" vertical="center" wrapText="1"/>
    </xf>
    <xf numFmtId="182" fontId="1" fillId="0" borderId="1" xfId="125" applyNumberFormat="1" applyFont="1" applyFill="1" applyBorder="1" applyAlignment="1">
      <alignment horizontal="center" vertical="center" wrapText="1"/>
    </xf>
    <xf numFmtId="182" fontId="1" fillId="2" borderId="1" xfId="125" applyNumberFormat="1" applyFont="1" applyFill="1" applyBorder="1" applyAlignment="1">
      <alignment horizontal="center" vertical="center" wrapText="1"/>
    </xf>
    <xf numFmtId="181" fontId="25" fillId="0" borderId="1" xfId="164" applyNumberFormat="1" applyFont="1" applyFill="1" applyBorder="1" applyAlignment="1">
      <alignment horizontal="right" vertical="center"/>
    </xf>
    <xf numFmtId="181" fontId="29" fillId="0" borderId="1" xfId="0" applyNumberFormat="1" applyFont="1" applyFill="1" applyBorder="1" applyAlignment="1" applyProtection="1">
      <alignment vertical="center"/>
    </xf>
    <xf numFmtId="181" fontId="27" fillId="0" borderId="1" xfId="0" applyNumberFormat="1" applyFont="1" applyFill="1" applyBorder="1" applyAlignment="1" applyProtection="1">
      <alignment horizontal="right" vertical="center"/>
    </xf>
    <xf numFmtId="181" fontId="27" fillId="2" borderId="1" xfId="125" applyNumberFormat="1" applyFont="1" applyFill="1" applyBorder="1" applyAlignment="1">
      <alignment horizontal="right" vertical="center"/>
    </xf>
    <xf numFmtId="181" fontId="36" fillId="0" borderId="1" xfId="0" applyNumberFormat="1" applyFont="1" applyFill="1" applyBorder="1" applyAlignment="1" applyProtection="1">
      <alignment horizontal="right" vertical="center"/>
    </xf>
    <xf numFmtId="181" fontId="37" fillId="0" borderId="1" xfId="125" applyNumberFormat="1" applyFont="1" applyFill="1" applyBorder="1" applyAlignment="1">
      <alignment horizontal="right" vertical="center"/>
    </xf>
    <xf numFmtId="0" fontId="7" fillId="0" borderId="0" xfId="125" applyFont="1" applyFill="1" applyAlignment="1">
      <alignment horizontal="left" vertical="center" wrapText="1"/>
    </xf>
    <xf numFmtId="0" fontId="0" fillId="0" borderId="0" xfId="125" applyFont="1" applyFill="1" applyAlignment="1">
      <alignment horizontal="left" vertical="center" wrapText="1"/>
    </xf>
    <xf numFmtId="0" fontId="39" fillId="0" borderId="0" xfId="125" applyFont="1" applyFill="1" applyAlignment="1">
      <alignment vertical="center"/>
    </xf>
    <xf numFmtId="0" fontId="12" fillId="0" borderId="0" xfId="126" applyFont="1" applyFill="1" applyAlignment="1">
      <alignment vertical="center"/>
    </xf>
    <xf numFmtId="0" fontId="12" fillId="0" borderId="0" xfId="125" applyFont="1" applyFill="1" applyAlignment="1">
      <alignment vertical="center"/>
    </xf>
    <xf numFmtId="181" fontId="12" fillId="0" borderId="0" xfId="125" applyNumberFormat="1" applyFont="1" applyFill="1" applyAlignment="1">
      <alignment vertical="center"/>
    </xf>
    <xf numFmtId="0" fontId="0" fillId="0" borderId="2" xfId="125" applyFill="1" applyBorder="1" applyAlignment="1">
      <alignment horizontal="right" vertical="center"/>
    </xf>
    <xf numFmtId="0" fontId="1" fillId="0" borderId="1" xfId="164" applyFont="1" applyFill="1" applyBorder="1" applyAlignment="1">
      <alignment horizontal="center" vertical="center"/>
    </xf>
    <xf numFmtId="181" fontId="1" fillId="0" borderId="1" xfId="151" applyNumberFormat="1" applyFont="1" applyFill="1" applyBorder="1" applyAlignment="1" applyProtection="1">
      <alignment horizontal="center" vertical="center" wrapText="1"/>
      <protection locked="0"/>
    </xf>
    <xf numFmtId="49" fontId="41" fillId="0" borderId="1" xfId="0" applyNumberFormat="1" applyFont="1" applyFill="1" applyBorder="1" applyAlignment="1" applyProtection="1">
      <alignment vertical="center"/>
    </xf>
    <xf numFmtId="181" fontId="27" fillId="0" borderId="1" xfId="126" applyNumberFormat="1" applyFont="1" applyFill="1" applyBorder="1" applyAlignment="1">
      <alignment vertical="center"/>
    </xf>
    <xf numFmtId="0" fontId="0" fillId="0" borderId="0" xfId="125" applyFill="1">
      <alignment vertical="center"/>
    </xf>
    <xf numFmtId="181" fontId="0" fillId="0" borderId="0" xfId="125" applyNumberFormat="1" applyFill="1">
      <alignment vertical="center"/>
    </xf>
    <xf numFmtId="184" fontId="0" fillId="0" borderId="0" xfId="125" applyNumberFormat="1" applyFill="1">
      <alignment vertical="center"/>
    </xf>
    <xf numFmtId="181" fontId="42" fillId="0" borderId="0" xfId="125" applyNumberFormat="1" applyFont="1" applyFill="1">
      <alignment vertical="center"/>
    </xf>
    <xf numFmtId="0" fontId="42" fillId="0" borderId="0" xfId="125" applyFont="1" applyFill="1">
      <alignment vertical="center"/>
    </xf>
    <xf numFmtId="0" fontId="1" fillId="0" borderId="0" xfId="113" applyFont="1" applyFill="1" applyAlignment="1">
      <alignment horizontal="left" vertical="center"/>
    </xf>
    <xf numFmtId="0" fontId="43" fillId="0" borderId="0" xfId="125" applyFont="1" applyFill="1" applyAlignment="1">
      <alignment horizontal="center" vertical="center"/>
    </xf>
    <xf numFmtId="181" fontId="43" fillId="0" borderId="0" xfId="125" applyNumberFormat="1" applyFont="1" applyFill="1" applyAlignment="1">
      <alignment horizontal="center" vertical="center"/>
    </xf>
    <xf numFmtId="184" fontId="43" fillId="0" borderId="0" xfId="125" applyNumberFormat="1" applyFont="1" applyFill="1" applyAlignment="1">
      <alignment horizontal="center" vertical="center"/>
    </xf>
    <xf numFmtId="0" fontId="42" fillId="0" borderId="2" xfId="113" applyFont="1" applyBorder="1" applyAlignment="1">
      <alignment horizontal="right" vertical="center"/>
    </xf>
    <xf numFmtId="0" fontId="1" fillId="0" borderId="1" xfId="125" applyFont="1" applyFill="1" applyBorder="1" applyAlignment="1">
      <alignment horizontal="center" vertical="center"/>
    </xf>
    <xf numFmtId="184" fontId="1" fillId="0" borderId="1" xfId="151" applyNumberFormat="1" applyFont="1" applyFill="1" applyBorder="1" applyAlignment="1" applyProtection="1">
      <alignment horizontal="center" vertical="center" wrapText="1"/>
      <protection locked="0"/>
    </xf>
    <xf numFmtId="0" fontId="1" fillId="0" borderId="1" xfId="151" applyFont="1" applyFill="1" applyBorder="1" applyAlignment="1" applyProtection="1">
      <alignment horizontal="center" vertical="center" wrapText="1"/>
      <protection locked="0"/>
    </xf>
    <xf numFmtId="184" fontId="27" fillId="0" borderId="1" xfId="151" applyNumberFormat="1" applyFont="1" applyFill="1" applyBorder="1" applyAlignment="1" applyProtection="1">
      <alignment horizontal="center" vertical="center" wrapText="1"/>
      <protection locked="0"/>
    </xf>
    <xf numFmtId="181" fontId="25" fillId="0" borderId="1" xfId="125" applyNumberFormat="1" applyFont="1" applyFill="1" applyBorder="1">
      <alignment vertical="center"/>
    </xf>
    <xf numFmtId="0" fontId="27" fillId="0" borderId="1" xfId="151" applyFont="1" applyFill="1" applyBorder="1" applyAlignment="1" applyProtection="1">
      <alignment horizontal="center" vertical="center" wrapText="1"/>
      <protection locked="0"/>
    </xf>
    <xf numFmtId="0" fontId="26" fillId="0" borderId="1" xfId="183" applyFont="1" applyFill="1" applyBorder="1" applyAlignment="1" applyProtection="1">
      <alignment horizontal="left" vertical="center" wrapText="1"/>
      <protection locked="0"/>
    </xf>
    <xf numFmtId="180" fontId="37" fillId="0" borderId="1" xfId="125" applyNumberFormat="1" applyFont="1" applyFill="1" applyBorder="1" applyAlignment="1">
      <alignment horizontal="right" vertical="center"/>
    </xf>
    <xf numFmtId="180" fontId="25" fillId="0" borderId="1" xfId="125" applyNumberFormat="1" applyFont="1" applyFill="1" applyBorder="1" applyAlignment="1">
      <alignment horizontal="right" vertical="center"/>
    </xf>
    <xf numFmtId="184" fontId="27" fillId="0" borderId="1" xfId="125" applyNumberFormat="1" applyFont="1" applyFill="1" applyBorder="1" applyAlignment="1">
      <alignment horizontal="right" vertical="center"/>
    </xf>
    <xf numFmtId="181" fontId="27" fillId="0" borderId="1" xfId="125" applyNumberFormat="1" applyFont="1" applyFill="1" applyBorder="1" applyAlignment="1">
      <alignment horizontal="right" vertical="center"/>
    </xf>
    <xf numFmtId="180" fontId="27" fillId="0" borderId="1" xfId="125" applyNumberFormat="1" applyFont="1" applyFill="1" applyBorder="1" applyAlignment="1">
      <alignment horizontal="right" vertical="center"/>
    </xf>
    <xf numFmtId="0" fontId="9" fillId="0" borderId="1" xfId="125" applyFont="1" applyFill="1" applyBorder="1" applyAlignment="1">
      <alignment vertical="center"/>
    </xf>
    <xf numFmtId="0" fontId="9" fillId="2" borderId="1" xfId="125" applyFont="1" applyFill="1" applyBorder="1">
      <alignment vertical="center"/>
    </xf>
    <xf numFmtId="181" fontId="27" fillId="0" borderId="1" xfId="126" applyNumberFormat="1" applyFont="1" applyFill="1" applyBorder="1" applyAlignment="1">
      <alignment horizontal="right" vertical="center"/>
    </xf>
    <xf numFmtId="0" fontId="9" fillId="0" borderId="1" xfId="125" applyFont="1" applyFill="1" applyBorder="1" applyAlignment="1">
      <alignment vertical="center" wrapText="1"/>
    </xf>
    <xf numFmtId="0" fontId="13" fillId="0" borderId="1" xfId="125" applyFont="1" applyFill="1" applyBorder="1" applyAlignment="1">
      <alignment vertical="center"/>
    </xf>
    <xf numFmtId="0" fontId="13" fillId="0" borderId="1" xfId="125" applyFont="1" applyFill="1" applyBorder="1">
      <alignment vertical="center"/>
    </xf>
    <xf numFmtId="181" fontId="44" fillId="0" borderId="1" xfId="126" applyNumberFormat="1" applyFont="1" applyFill="1" applyBorder="1" applyAlignment="1">
      <alignment horizontal="right" vertical="center"/>
    </xf>
    <xf numFmtId="180" fontId="44" fillId="0" borderId="1" xfId="126" applyNumberFormat="1" applyFont="1" applyFill="1" applyBorder="1" applyAlignment="1">
      <alignment horizontal="right" vertical="center"/>
    </xf>
    <xf numFmtId="0" fontId="37" fillId="0" borderId="1" xfId="125" applyFont="1" applyFill="1" applyBorder="1" applyAlignment="1">
      <alignment horizontal="center" vertical="center"/>
    </xf>
    <xf numFmtId="0" fontId="25" fillId="0" borderId="1" xfId="125" applyFont="1" applyFill="1" applyBorder="1" applyAlignment="1">
      <alignment horizontal="center" vertical="center"/>
    </xf>
    <xf numFmtId="181" fontId="36" fillId="0" borderId="1" xfId="113" applyNumberFormat="1" applyFont="1" applyFill="1" applyBorder="1" applyAlignment="1">
      <alignment horizontal="right" vertical="center"/>
    </xf>
    <xf numFmtId="0" fontId="37" fillId="0" borderId="1" xfId="125" applyFont="1" applyFill="1" applyBorder="1" applyAlignment="1">
      <alignment horizontal="right" vertical="center"/>
    </xf>
    <xf numFmtId="0" fontId="27" fillId="0" borderId="1" xfId="125" applyFont="1" applyFill="1" applyBorder="1">
      <alignment vertical="center"/>
    </xf>
    <xf numFmtId="184" fontId="32" fillId="0" borderId="1" xfId="125" applyNumberFormat="1" applyFont="1" applyFill="1" applyBorder="1">
      <alignment vertical="center"/>
    </xf>
    <xf numFmtId="181" fontId="29" fillId="0" borderId="1" xfId="113" applyNumberFormat="1" applyFont="1" applyFill="1" applyBorder="1" applyAlignment="1">
      <alignment horizontal="right" vertical="center"/>
    </xf>
    <xf numFmtId="184" fontId="9" fillId="0" borderId="1" xfId="125" applyNumberFormat="1" applyFont="1" applyFill="1" applyBorder="1">
      <alignment vertical="center"/>
    </xf>
    <xf numFmtId="181" fontId="7" fillId="0" borderId="1" xfId="125" applyNumberFormat="1" applyFont="1" applyFill="1" applyBorder="1" applyAlignment="1">
      <alignment horizontal="right" vertical="center"/>
    </xf>
    <xf numFmtId="0" fontId="7" fillId="0" borderId="1" xfId="125" applyFont="1" applyFill="1" applyBorder="1">
      <alignment vertical="center"/>
    </xf>
    <xf numFmtId="181" fontId="28" fillId="0" borderId="1" xfId="113" applyNumberFormat="1" applyFont="1" applyFill="1" applyBorder="1" applyAlignment="1">
      <alignment horizontal="right" vertical="center"/>
    </xf>
    <xf numFmtId="184" fontId="0" fillId="0" borderId="1" xfId="125" applyNumberFormat="1" applyFill="1" applyBorder="1">
      <alignment vertical="center"/>
    </xf>
    <xf numFmtId="0" fontId="0" fillId="0" borderId="3" xfId="125" applyFont="1" applyFill="1" applyBorder="1" applyAlignment="1">
      <alignment horizontal="left" vertical="center" wrapText="1"/>
    </xf>
    <xf numFmtId="0" fontId="24" fillId="0" borderId="0" xfId="0" applyFont="1">
      <alignment vertical="center"/>
    </xf>
    <xf numFmtId="176" fontId="29" fillId="0" borderId="0" xfId="0" applyNumberFormat="1" applyFont="1">
      <alignment vertical="center"/>
    </xf>
    <xf numFmtId="0" fontId="0" fillId="0" borderId="0" xfId="0" applyAlignment="1">
      <alignment horizontal="center" vertical="center"/>
    </xf>
    <xf numFmtId="176" fontId="29" fillId="0" borderId="0" xfId="122" applyNumberFormat="1" applyFont="1">
      <alignment vertical="center"/>
    </xf>
    <xf numFmtId="176" fontId="45" fillId="0" borderId="0" xfId="104" applyNumberFormat="1" applyFont="1" applyFill="1" applyBorder="1" applyAlignment="1">
      <alignment horizontal="center" vertical="center" wrapText="1"/>
    </xf>
    <xf numFmtId="176" fontId="7" fillId="0" borderId="0" xfId="104" applyNumberFormat="1" applyFont="1" applyFill="1" applyBorder="1" applyAlignment="1">
      <alignment vertical="center" wrapText="1"/>
    </xf>
    <xf numFmtId="0" fontId="3" fillId="0" borderId="0" xfId="104" applyFont="1" applyFill="1" applyBorder="1" applyAlignment="1">
      <alignment horizontal="center" vertical="center" wrapText="1"/>
    </xf>
    <xf numFmtId="0" fontId="46" fillId="0" borderId="1" xfId="104" applyFont="1" applyFill="1" applyBorder="1" applyAlignment="1">
      <alignment horizontal="center" vertical="center" wrapText="1"/>
    </xf>
    <xf numFmtId="176" fontId="46" fillId="0" borderId="1" xfId="104" applyNumberFormat="1" applyFont="1" applyFill="1" applyBorder="1" applyAlignment="1">
      <alignment horizontal="center" vertical="center" wrapText="1"/>
    </xf>
    <xf numFmtId="0" fontId="47" fillId="0" borderId="5" xfId="104" applyFont="1" applyFill="1" applyBorder="1" applyAlignment="1">
      <alignment horizontal="center" vertical="center" wrapText="1"/>
    </xf>
    <xf numFmtId="0" fontId="48" fillId="0" borderId="5" xfId="104" applyFont="1" applyFill="1" applyBorder="1" applyAlignment="1">
      <alignment vertical="center" wrapText="1"/>
    </xf>
    <xf numFmtId="176" fontId="47" fillId="0" borderId="5" xfId="104" applyNumberFormat="1" applyFont="1" applyFill="1" applyBorder="1" applyAlignment="1">
      <alignment horizontal="right" vertical="center" wrapText="1"/>
    </xf>
    <xf numFmtId="176" fontId="47" fillId="0" borderId="5" xfId="104" applyNumberFormat="1" applyFont="1" applyFill="1" applyBorder="1" applyAlignment="1">
      <alignment vertical="center" wrapText="1"/>
    </xf>
    <xf numFmtId="0" fontId="48" fillId="0" borderId="5" xfId="104" applyFont="1" applyFill="1" applyBorder="1" applyAlignment="1">
      <alignment horizontal="center" vertical="center" wrapText="1"/>
    </xf>
    <xf numFmtId="0" fontId="47" fillId="0" borderId="5" xfId="104" applyFont="1" applyFill="1" applyBorder="1" applyAlignment="1">
      <alignment vertical="center" wrapText="1"/>
    </xf>
    <xf numFmtId="0" fontId="47" fillId="0" borderId="5" xfId="104" applyFont="1" applyFill="1" applyBorder="1" applyAlignment="1">
      <alignment horizontal="left" vertical="center" wrapText="1"/>
    </xf>
    <xf numFmtId="0" fontId="0" fillId="0" borderId="0" xfId="122" applyAlignment="1">
      <alignment horizontal="center" vertical="center"/>
    </xf>
    <xf numFmtId="0" fontId="12" fillId="0" borderId="2" xfId="104" applyFont="1" applyFill="1" applyBorder="1" applyAlignment="1">
      <alignment horizontal="center" vertical="center" wrapText="1"/>
    </xf>
    <xf numFmtId="176" fontId="7" fillId="0" borderId="2" xfId="104" applyNumberFormat="1" applyFont="1" applyFill="1" applyBorder="1" applyAlignment="1">
      <alignment horizontal="right" vertical="center" wrapText="1"/>
    </xf>
    <xf numFmtId="0" fontId="46" fillId="0" borderId="6" xfId="104" applyFont="1" applyFill="1" applyBorder="1" applyAlignment="1">
      <alignment horizontal="center" vertical="center" wrapText="1"/>
    </xf>
    <xf numFmtId="0" fontId="48" fillId="0" borderId="7" xfId="104" applyFont="1" applyFill="1" applyBorder="1" applyAlignment="1">
      <alignment vertical="center" wrapText="1"/>
    </xf>
    <xf numFmtId="0" fontId="3" fillId="0" borderId="5" xfId="104" applyFont="1" applyFill="1" applyBorder="1" applyAlignment="1">
      <alignment horizontal="center" vertical="center" wrapText="1"/>
    </xf>
    <xf numFmtId="0" fontId="48" fillId="0" borderId="1" xfId="104" applyFont="1" applyFill="1" applyBorder="1" applyAlignment="1">
      <alignment vertical="center" wrapText="1"/>
    </xf>
    <xf numFmtId="0" fontId="48" fillId="0" borderId="8" xfId="104" applyFont="1" applyFill="1" applyBorder="1" applyAlignment="1">
      <alignment vertical="center" wrapText="1"/>
    </xf>
    <xf numFmtId="0" fontId="49" fillId="0" borderId="0" xfId="113" applyFont="1" applyFill="1" applyBorder="1" applyAlignment="1">
      <alignment vertical="center" wrapText="1"/>
    </xf>
    <xf numFmtId="0" fontId="50" fillId="0" borderId="0" xfId="113" applyFont="1" applyFill="1" applyAlignment="1">
      <alignment vertical="center"/>
    </xf>
    <xf numFmtId="0" fontId="51" fillId="0" borderId="0" xfId="113" applyFont="1" applyFill="1" applyBorder="1" applyAlignment="1">
      <alignment horizontal="center" vertical="center" wrapText="1"/>
    </xf>
    <xf numFmtId="0" fontId="52" fillId="0" borderId="0" xfId="113" applyFont="1" applyFill="1" applyAlignment="1">
      <alignment vertical="center"/>
    </xf>
    <xf numFmtId="0" fontId="48" fillId="0" borderId="0" xfId="113" applyFont="1" applyFill="1" applyBorder="1" applyAlignment="1">
      <alignment horizontal="right" vertical="center" wrapText="1"/>
    </xf>
    <xf numFmtId="0" fontId="53" fillId="0" borderId="9" xfId="113" applyFont="1" applyFill="1" applyBorder="1" applyAlignment="1">
      <alignment horizontal="center" vertical="center" wrapText="1"/>
    </xf>
    <xf numFmtId="0" fontId="54" fillId="0" borderId="0" xfId="113" applyFont="1" applyFill="1" applyBorder="1" applyAlignment="1">
      <alignment horizontal="left" vertical="center" wrapText="1"/>
    </xf>
    <xf numFmtId="4" fontId="54" fillId="0" borderId="10" xfId="113" applyNumberFormat="1" applyFont="1" applyFill="1" applyBorder="1" applyAlignment="1">
      <alignment horizontal="right" vertical="center" wrapText="1"/>
    </xf>
    <xf numFmtId="4" fontId="54" fillId="0" borderId="11" xfId="113" applyNumberFormat="1" applyFont="1" applyFill="1" applyBorder="1" applyAlignment="1">
      <alignment horizontal="right" vertical="center" wrapText="1"/>
    </xf>
    <xf numFmtId="0" fontId="54" fillId="0" borderId="12" xfId="113" applyFont="1" applyFill="1" applyBorder="1" applyAlignment="1">
      <alignment horizontal="left" vertical="center" wrapText="1"/>
    </xf>
    <xf numFmtId="4" fontId="54" fillId="0" borderId="13" xfId="113" applyNumberFormat="1" applyFont="1" applyFill="1" applyBorder="1" applyAlignment="1">
      <alignment horizontal="right" vertical="center" wrapText="1"/>
    </xf>
    <xf numFmtId="0" fontId="54" fillId="0" borderId="14" xfId="113" applyFont="1" applyFill="1" applyBorder="1" applyAlignment="1">
      <alignment horizontal="left" vertical="center" wrapText="1"/>
    </xf>
    <xf numFmtId="4" fontId="54" fillId="0" borderId="15" xfId="113" applyNumberFormat="1" applyFont="1" applyFill="1" applyBorder="1" applyAlignment="1">
      <alignment horizontal="right" vertical="center" wrapText="1"/>
    </xf>
    <xf numFmtId="0" fontId="48" fillId="0" borderId="0" xfId="113" applyFont="1" applyFill="1" applyBorder="1" applyAlignment="1">
      <alignment vertical="center" wrapText="1"/>
    </xf>
    <xf numFmtId="0" fontId="55" fillId="0" borderId="0" xfId="113" applyFont="1" applyFill="1" applyBorder="1" applyAlignment="1">
      <alignment horizontal="center" vertical="center" wrapText="1"/>
    </xf>
    <xf numFmtId="0" fontId="53" fillId="0" borderId="16" xfId="113" applyFont="1" applyFill="1" applyBorder="1" applyAlignment="1">
      <alignment horizontal="center" vertical="center" wrapText="1"/>
    </xf>
    <xf numFmtId="0" fontId="53" fillId="0" borderId="17" xfId="113" applyFont="1" applyFill="1" applyBorder="1" applyAlignment="1">
      <alignment horizontal="center" vertical="center" wrapText="1"/>
    </xf>
    <xf numFmtId="0" fontId="54" fillId="0" borderId="18" xfId="113" applyFont="1" applyFill="1" applyBorder="1" applyAlignment="1">
      <alignment vertical="center" wrapText="1"/>
    </xf>
    <xf numFmtId="0" fontId="54" fillId="0" borderId="5" xfId="113" applyFont="1" applyFill="1" applyBorder="1" applyAlignment="1">
      <alignment vertical="center" wrapText="1"/>
    </xf>
    <xf numFmtId="185" fontId="54" fillId="0" borderId="5" xfId="113" applyNumberFormat="1" applyFont="1" applyFill="1" applyBorder="1" applyAlignment="1">
      <alignment vertical="center" wrapText="1"/>
    </xf>
    <xf numFmtId="4" fontId="54" fillId="0" borderId="5" xfId="113" applyNumberFormat="1" applyFont="1" applyFill="1" applyBorder="1" applyAlignment="1">
      <alignment vertical="center" wrapText="1"/>
    </xf>
    <xf numFmtId="186" fontId="54" fillId="0" borderId="19" xfId="113" applyNumberFormat="1" applyFont="1" applyFill="1" applyBorder="1" applyAlignment="1">
      <alignment horizontal="left" vertical="center" wrapText="1"/>
    </xf>
    <xf numFmtId="0" fontId="54" fillId="0" borderId="20" xfId="113" applyFont="1" applyFill="1" applyBorder="1" applyAlignment="1">
      <alignment horizontal="center" vertical="center" wrapText="1"/>
    </xf>
    <xf numFmtId="0" fontId="54" fillId="0" borderId="21" xfId="113" applyFont="1" applyFill="1" applyBorder="1" applyAlignment="1">
      <alignment horizontal="center" vertical="center" wrapText="1"/>
    </xf>
    <xf numFmtId="4" fontId="54" fillId="0" borderId="22" xfId="113" applyNumberFormat="1" applyFont="1" applyFill="1" applyBorder="1" applyAlignment="1">
      <alignment vertical="center" wrapText="1"/>
    </xf>
    <xf numFmtId="0" fontId="54" fillId="0" borderId="20" xfId="113" applyFont="1" applyFill="1" applyBorder="1" applyAlignment="1">
      <alignment horizontal="left" vertical="center" wrapText="1"/>
    </xf>
    <xf numFmtId="0" fontId="0" fillId="0" borderId="0" xfId="0" applyFill="1">
      <alignment vertical="center"/>
    </xf>
    <xf numFmtId="0" fontId="3" fillId="0" borderId="0" xfId="117" applyFont="1" applyFill="1">
      <alignment vertical="center"/>
    </xf>
    <xf numFmtId="0" fontId="46" fillId="0" borderId="0" xfId="117" applyFont="1" applyFill="1">
      <alignment vertical="center"/>
    </xf>
    <xf numFmtId="0" fontId="56" fillId="0" borderId="0" xfId="117" applyFont="1" applyFill="1">
      <alignment vertical="center"/>
    </xf>
    <xf numFmtId="0" fontId="12" fillId="0" borderId="0" xfId="117" applyFill="1">
      <alignment vertical="center"/>
    </xf>
    <xf numFmtId="0" fontId="57" fillId="0" borderId="0" xfId="117" applyFont="1" applyFill="1" applyAlignment="1">
      <alignment horizontal="center" vertical="center"/>
    </xf>
    <xf numFmtId="0" fontId="28" fillId="0" borderId="0" xfId="117" applyFont="1" applyFill="1" applyBorder="1" applyAlignment="1">
      <alignment horizontal="right" vertical="center"/>
    </xf>
    <xf numFmtId="0" fontId="46" fillId="0" borderId="1" xfId="117" applyFont="1" applyFill="1" applyBorder="1" applyAlignment="1">
      <alignment horizontal="center" vertical="center" wrapText="1"/>
    </xf>
    <xf numFmtId="0" fontId="46" fillId="0" borderId="1" xfId="117" applyFont="1" applyFill="1" applyBorder="1" applyAlignment="1">
      <alignment horizontal="center" vertical="center"/>
    </xf>
    <xf numFmtId="0" fontId="56" fillId="0" borderId="1" xfId="117" applyFont="1" applyFill="1" applyBorder="1" applyAlignment="1">
      <alignment horizontal="left" vertical="center" wrapText="1"/>
    </xf>
    <xf numFmtId="176" fontId="27" fillId="0" borderId="1" xfId="117" applyNumberFormat="1" applyFont="1" applyFill="1" applyBorder="1" applyAlignment="1">
      <alignment horizontal="right" vertical="center" wrapText="1"/>
    </xf>
    <xf numFmtId="0" fontId="58" fillId="0" borderId="0" xfId="117" applyFont="1" applyFill="1" applyAlignment="1">
      <alignment horizontal="center" vertical="center"/>
    </xf>
    <xf numFmtId="181" fontId="59" fillId="0" borderId="0" xfId="117" applyNumberFormat="1" applyFont="1" applyFill="1">
      <alignment vertical="center"/>
    </xf>
    <xf numFmtId="0" fontId="59" fillId="0" borderId="0" xfId="117" applyFont="1" applyFill="1">
      <alignment vertical="center"/>
    </xf>
    <xf numFmtId="0" fontId="51" fillId="0" borderId="0" xfId="117" applyFont="1" applyFill="1" applyAlignment="1">
      <alignment horizontal="center" vertical="center"/>
    </xf>
    <xf numFmtId="0" fontId="28" fillId="0" borderId="2" xfId="117" applyFont="1" applyFill="1" applyBorder="1" applyAlignment="1">
      <alignment horizontal="right" vertical="center"/>
    </xf>
    <xf numFmtId="181" fontId="27" fillId="0" borderId="1" xfId="0" applyNumberFormat="1" applyFont="1" applyBorder="1" applyAlignment="1">
      <alignment vertical="center"/>
    </xf>
    <xf numFmtId="181" fontId="27" fillId="0" borderId="1" xfId="116" applyNumberFormat="1" applyFont="1" applyFill="1" applyBorder="1" applyAlignment="1">
      <alignment vertical="center"/>
    </xf>
    <xf numFmtId="0" fontId="13" fillId="0" borderId="0" xfId="120" applyFont="1" applyFill="1" applyBorder="1" applyAlignment="1">
      <alignment horizontal="left" vertical="center" wrapText="1"/>
    </xf>
    <xf numFmtId="0" fontId="60" fillId="0" borderId="0" xfId="163" applyFont="1" applyFill="1" applyAlignment="1">
      <alignment horizontal="center" vertical="center"/>
    </xf>
    <xf numFmtId="0" fontId="27" fillId="2" borderId="1" xfId="113" applyFont="1" applyFill="1" applyBorder="1" applyAlignment="1">
      <alignment horizontal="center" vertical="center" shrinkToFit="1"/>
    </xf>
    <xf numFmtId="182" fontId="27" fillId="2" borderId="1" xfId="151" applyNumberFormat="1" applyFont="1" applyFill="1" applyBorder="1" applyAlignment="1" applyProtection="1">
      <alignment horizontal="center" vertical="center" wrapText="1" shrinkToFit="1"/>
      <protection locked="0"/>
    </xf>
    <xf numFmtId="182" fontId="39" fillId="2" borderId="1" xfId="151" applyNumberFormat="1" applyFont="1" applyFill="1" applyBorder="1" applyAlignment="1" applyProtection="1">
      <alignment horizontal="center" vertical="center" wrapText="1" shrinkToFit="1"/>
      <protection locked="0"/>
    </xf>
    <xf numFmtId="0" fontId="27" fillId="2" borderId="1" xfId="113" applyFont="1" applyFill="1" applyBorder="1" applyAlignment="1">
      <alignment horizontal="center" vertical="center"/>
    </xf>
    <xf numFmtId="181" fontId="61" fillId="2" borderId="1" xfId="113" applyNumberFormat="1" applyFont="1" applyFill="1" applyBorder="1">
      <alignment vertical="center"/>
    </xf>
    <xf numFmtId="177" fontId="61" fillId="2" borderId="1" xfId="113" applyNumberFormat="1" applyFont="1" applyFill="1" applyBorder="1">
      <alignment vertical="center"/>
    </xf>
    <xf numFmtId="181" fontId="62" fillId="2" borderId="1" xfId="126" applyNumberFormat="1" applyFont="1" applyFill="1" applyBorder="1">
      <alignment vertical="center"/>
    </xf>
    <xf numFmtId="0" fontId="63" fillId="2" borderId="1" xfId="113" applyFont="1" applyFill="1" applyBorder="1" applyAlignment="1">
      <alignment vertical="center" shrinkToFit="1"/>
    </xf>
    <xf numFmtId="182" fontId="62" fillId="2" borderId="1" xfId="126" applyNumberFormat="1" applyFont="1" applyFill="1" applyBorder="1">
      <alignment vertical="center"/>
    </xf>
    <xf numFmtId="0" fontId="0" fillId="0" borderId="1" xfId="0" applyBorder="1">
      <alignment vertical="center"/>
    </xf>
    <xf numFmtId="181" fontId="62" fillId="2" borderId="1" xfId="126" applyNumberFormat="1" applyFont="1" applyFill="1" applyBorder="1" applyAlignment="1">
      <alignment horizontal="right" vertical="center"/>
    </xf>
    <xf numFmtId="182" fontId="62" fillId="2" borderId="1" xfId="126" applyNumberFormat="1" applyFont="1" applyFill="1" applyBorder="1" applyAlignment="1">
      <alignment horizontal="right" vertical="center"/>
    </xf>
    <xf numFmtId="0" fontId="6" fillId="2" borderId="1" xfId="126" applyFont="1" applyFill="1" applyBorder="1" applyAlignment="1">
      <alignment vertical="center" shrinkToFit="1"/>
    </xf>
    <xf numFmtId="181" fontId="6" fillId="2" borderId="1" xfId="126" applyNumberFormat="1" applyFont="1" applyFill="1" applyBorder="1" applyAlignment="1">
      <alignment horizontal="right" vertical="center"/>
    </xf>
    <xf numFmtId="0" fontId="38" fillId="2" borderId="1" xfId="113" applyFont="1" applyFill="1" applyBorder="1" applyAlignment="1">
      <alignment vertical="center" shrinkToFit="1"/>
    </xf>
    <xf numFmtId="181" fontId="38" fillId="2" borderId="1" xfId="113" applyNumberFormat="1" applyFont="1" applyFill="1" applyBorder="1" applyAlignment="1">
      <alignment horizontal="right" vertical="center"/>
    </xf>
    <xf numFmtId="177" fontId="38" fillId="2" borderId="1" xfId="113" applyNumberFormat="1" applyFont="1" applyFill="1" applyBorder="1" applyAlignment="1">
      <alignment horizontal="right" vertical="center"/>
    </xf>
    <xf numFmtId="0" fontId="9" fillId="2" borderId="1" xfId="126" applyFont="1" applyFill="1" applyBorder="1" applyAlignment="1">
      <alignment vertical="center" shrinkToFit="1"/>
    </xf>
    <xf numFmtId="0" fontId="39" fillId="2" borderId="1" xfId="183" applyFont="1" applyFill="1" applyBorder="1" applyAlignment="1" applyProtection="1">
      <alignment horizontal="left" vertical="center" wrapText="1" shrinkToFit="1"/>
      <protection locked="0"/>
    </xf>
    <xf numFmtId="181" fontId="61" fillId="2" borderId="1" xfId="113" applyNumberFormat="1" applyFont="1" applyFill="1" applyBorder="1" applyAlignment="1">
      <alignment horizontal="right" vertical="center"/>
    </xf>
    <xf numFmtId="0" fontId="7" fillId="2" borderId="1" xfId="125" applyFont="1" applyFill="1" applyBorder="1" applyAlignment="1">
      <alignment vertical="center" shrinkToFit="1"/>
    </xf>
    <xf numFmtId="181" fontId="64" fillId="2" borderId="1" xfId="126" applyNumberFormat="1" applyFont="1" applyFill="1" applyBorder="1" applyAlignment="1">
      <alignment horizontal="right" vertical="center"/>
    </xf>
    <xf numFmtId="0" fontId="11" fillId="2" borderId="1" xfId="125" applyFont="1" applyFill="1" applyBorder="1" applyAlignment="1">
      <alignment vertical="center" shrinkToFit="1"/>
    </xf>
    <xf numFmtId="0" fontId="7" fillId="0" borderId="23" xfId="125" applyFont="1" applyFill="1" applyBorder="1" applyAlignment="1">
      <alignment vertical="center" shrinkToFit="1"/>
    </xf>
    <xf numFmtId="181" fontId="8" fillId="2" borderId="1" xfId="126" applyNumberFormat="1" applyFont="1" applyFill="1" applyBorder="1" applyAlignment="1">
      <alignment horizontal="right" vertical="center"/>
    </xf>
    <xf numFmtId="0" fontId="7" fillId="0" borderId="1" xfId="125" applyFont="1" applyFill="1" applyBorder="1" applyAlignment="1">
      <alignment vertical="center" shrinkToFit="1"/>
    </xf>
    <xf numFmtId="0" fontId="11" fillId="0" borderId="1" xfId="125" applyFont="1" applyFill="1" applyBorder="1" applyAlignment="1">
      <alignment vertical="center" shrinkToFit="1"/>
    </xf>
    <xf numFmtId="181" fontId="38" fillId="0" borderId="1" xfId="113" applyNumberFormat="1" applyFont="1" applyFill="1" applyBorder="1" applyAlignment="1">
      <alignment horizontal="right" vertical="center"/>
    </xf>
    <xf numFmtId="177" fontId="38" fillId="0" borderId="1" xfId="113" applyNumberFormat="1" applyFont="1" applyFill="1" applyBorder="1" applyAlignment="1">
      <alignment horizontal="right" vertical="center"/>
    </xf>
    <xf numFmtId="181" fontId="8" fillId="0" borderId="1" xfId="125" applyNumberFormat="1" applyFont="1" applyFill="1" applyBorder="1">
      <alignment vertical="center"/>
    </xf>
    <xf numFmtId="0" fontId="7" fillId="2" borderId="0" xfId="125" applyFont="1" applyFill="1" applyBorder="1" applyAlignment="1">
      <alignment vertical="center" shrinkToFit="1"/>
    </xf>
    <xf numFmtId="181" fontId="64" fillId="2" borderId="1" xfId="126" applyNumberFormat="1" applyFont="1" applyFill="1" applyBorder="1">
      <alignment vertical="center"/>
    </xf>
    <xf numFmtId="182" fontId="64" fillId="2" borderId="1" xfId="126" applyNumberFormat="1" applyFont="1" applyFill="1" applyBorder="1">
      <alignment vertical="center"/>
    </xf>
    <xf numFmtId="182" fontId="6" fillId="2" borderId="1" xfId="126" applyNumberFormat="1" applyFont="1" applyFill="1" applyBorder="1" applyAlignment="1">
      <alignment horizontal="right" vertical="center"/>
    </xf>
    <xf numFmtId="182" fontId="8" fillId="2" borderId="1" xfId="126" applyNumberFormat="1" applyFont="1" applyFill="1" applyBorder="1" applyAlignment="1">
      <alignment horizontal="right" vertical="center"/>
    </xf>
    <xf numFmtId="181" fontId="8" fillId="0" borderId="1" xfId="113" applyNumberFormat="1" applyFont="1" applyFill="1" applyBorder="1" applyAlignment="1">
      <alignment horizontal="right" vertical="center"/>
    </xf>
    <xf numFmtId="177" fontId="8" fillId="0" borderId="1" xfId="113" applyNumberFormat="1" applyFont="1" applyFill="1" applyBorder="1" applyAlignment="1">
      <alignment horizontal="right" vertical="center"/>
    </xf>
    <xf numFmtId="0" fontId="12" fillId="0" borderId="0" xfId="0" applyFont="1" applyFill="1" applyBorder="1" applyAlignment="1">
      <alignment vertical="center"/>
    </xf>
    <xf numFmtId="0" fontId="60" fillId="0" borderId="0" xfId="163" applyFont="1" applyFill="1" applyBorder="1" applyAlignment="1">
      <alignment horizontal="center" vertical="center"/>
    </xf>
    <xf numFmtId="0" fontId="65" fillId="0" borderId="0" xfId="0" applyFont="1" applyFill="1" applyBorder="1" applyAlignment="1">
      <alignment vertical="center"/>
    </xf>
    <xf numFmtId="0" fontId="65" fillId="0" borderId="0" xfId="0" applyFont="1" applyFill="1" applyBorder="1" applyAlignment="1">
      <alignment horizontal="right" vertical="center"/>
    </xf>
    <xf numFmtId="0" fontId="66" fillId="0" borderId="24" xfId="0" applyFont="1" applyFill="1" applyBorder="1" applyAlignment="1">
      <alignment horizontal="center" vertical="center" wrapText="1"/>
    </xf>
    <xf numFmtId="0" fontId="66" fillId="0" borderId="25" xfId="0" applyFont="1" applyFill="1" applyBorder="1" applyAlignment="1">
      <alignment horizontal="center" vertical="center"/>
    </xf>
    <xf numFmtId="0" fontId="4" fillId="0" borderId="26" xfId="0" applyNumberFormat="1" applyFont="1" applyFill="1" applyBorder="1" applyAlignment="1" applyProtection="1">
      <alignment horizontal="left" vertical="center"/>
    </xf>
    <xf numFmtId="0" fontId="67" fillId="0" borderId="27" xfId="0" applyFont="1" applyFill="1" applyBorder="1" applyAlignment="1">
      <alignment horizontal="center" vertical="center"/>
    </xf>
    <xf numFmtId="0" fontId="65" fillId="0" borderId="26" xfId="0" applyNumberFormat="1" applyFont="1" applyFill="1" applyBorder="1" applyAlignment="1" applyProtection="1">
      <alignment horizontal="left" vertical="center" indent="1"/>
    </xf>
    <xf numFmtId="0" fontId="67" fillId="0" borderId="27" xfId="0" applyFont="1" applyFill="1" applyBorder="1" applyAlignment="1">
      <alignment horizontal="right" vertical="center"/>
    </xf>
    <xf numFmtId="0" fontId="4" fillId="0" borderId="28" xfId="0" applyNumberFormat="1" applyFont="1" applyFill="1" applyBorder="1" applyAlignment="1" applyProtection="1">
      <alignment horizontal="center" vertical="center"/>
    </xf>
    <xf numFmtId="0" fontId="65" fillId="0" borderId="27" xfId="0" applyNumberFormat="1" applyFont="1" applyFill="1" applyBorder="1" applyAlignment="1" applyProtection="1">
      <alignment horizontal="right" vertical="center"/>
    </xf>
    <xf numFmtId="0" fontId="4" fillId="0" borderId="28" xfId="0" applyNumberFormat="1" applyFont="1" applyFill="1" applyBorder="1" applyAlignment="1" applyProtection="1">
      <alignment horizontal="left" vertical="center"/>
    </xf>
    <xf numFmtId="0" fontId="65" fillId="0" borderId="29" xfId="0" applyFont="1" applyFill="1" applyBorder="1" applyAlignment="1">
      <alignment vertical="center"/>
    </xf>
    <xf numFmtId="0" fontId="65" fillId="0" borderId="28" xfId="0" applyNumberFormat="1" applyFont="1" applyFill="1" applyBorder="1" applyAlignment="1" applyProtection="1">
      <alignment vertical="center"/>
    </xf>
    <xf numFmtId="0" fontId="65" fillId="0" borderId="27" xfId="0" applyNumberFormat="1" applyFont="1" applyFill="1" applyBorder="1" applyAlignment="1" applyProtection="1">
      <alignment vertical="center"/>
    </xf>
    <xf numFmtId="0" fontId="4" fillId="0" borderId="30" xfId="0" applyNumberFormat="1" applyFont="1" applyFill="1" applyBorder="1" applyAlignment="1" applyProtection="1">
      <alignment horizontal="center" vertical="center"/>
    </xf>
    <xf numFmtId="0" fontId="65" fillId="0" borderId="31" xfId="0" applyNumberFormat="1" applyFont="1" applyFill="1" applyBorder="1" applyAlignment="1" applyProtection="1">
      <alignment horizontal="right" vertical="center"/>
    </xf>
    <xf numFmtId="0" fontId="68" fillId="0" borderId="6" xfId="0" applyNumberFormat="1" applyFont="1" applyFill="1" applyBorder="1" applyAlignment="1" applyProtection="1">
      <alignment horizontal="center" vertical="center"/>
    </xf>
    <xf numFmtId="0" fontId="66" fillId="0" borderId="32" xfId="0" applyFont="1" applyFill="1" applyBorder="1" applyAlignment="1">
      <alignment horizontal="left" vertical="center" wrapText="1"/>
    </xf>
    <xf numFmtId="0" fontId="66" fillId="0" borderId="33" xfId="0" applyFont="1" applyFill="1" applyBorder="1" applyAlignment="1">
      <alignment horizontal="center" vertical="center"/>
    </xf>
    <xf numFmtId="0" fontId="68" fillId="0" borderId="6" xfId="0" applyNumberFormat="1" applyFont="1" applyFill="1" applyBorder="1" applyAlignment="1" applyProtection="1">
      <alignment vertical="center"/>
    </xf>
    <xf numFmtId="0" fontId="65" fillId="0" borderId="26" xfId="0" applyNumberFormat="1" applyFont="1" applyFill="1" applyBorder="1" applyAlignment="1" applyProtection="1">
      <alignment horizontal="left" vertical="center"/>
    </xf>
    <xf numFmtId="0" fontId="69" fillId="0" borderId="27" xfId="0" applyFont="1" applyFill="1" applyBorder="1" applyAlignment="1">
      <alignment horizontal="center" vertical="center"/>
    </xf>
    <xf numFmtId="0" fontId="69" fillId="0" borderId="27" xfId="0" applyFont="1" applyFill="1" applyBorder="1" applyAlignment="1">
      <alignment vertical="center"/>
    </xf>
    <xf numFmtId="0" fontId="7" fillId="0" borderId="6" xfId="0" applyNumberFormat="1" applyFont="1" applyFill="1" applyBorder="1" applyAlignment="1" applyProtection="1">
      <alignment vertical="center"/>
    </xf>
    <xf numFmtId="0" fontId="67" fillId="0" borderId="27" xfId="0" applyFont="1" applyFill="1" applyBorder="1" applyAlignment="1">
      <alignment vertical="center"/>
    </xf>
    <xf numFmtId="0" fontId="12" fillId="0" borderId="6" xfId="0" applyFont="1" applyFill="1" applyBorder="1" applyAlignment="1">
      <alignment vertical="center"/>
    </xf>
    <xf numFmtId="0" fontId="65" fillId="0" borderId="27" xfId="0" applyFont="1" applyFill="1" applyBorder="1" applyAlignment="1">
      <alignment vertical="center"/>
    </xf>
    <xf numFmtId="0" fontId="69" fillId="0" borderId="27" xfId="0" applyFont="1" applyFill="1" applyBorder="1" applyAlignment="1">
      <alignment horizontal="left" vertical="center"/>
    </xf>
    <xf numFmtId="0" fontId="12" fillId="0" borderId="31" xfId="0" applyFont="1" applyFill="1" applyBorder="1" applyAlignment="1">
      <alignment vertical="center"/>
    </xf>
    <xf numFmtId="0" fontId="12" fillId="0" borderId="0" xfId="0" applyFont="1" applyFill="1" applyAlignment="1">
      <alignment horizontal="left" vertical="center"/>
    </xf>
    <xf numFmtId="182" fontId="0" fillId="0" borderId="0" xfId="120" applyNumberFormat="1" applyFill="1" applyAlignment="1">
      <alignment horizontal="center" vertical="center"/>
    </xf>
    <xf numFmtId="182" fontId="0" fillId="0" borderId="0" xfId="120" applyNumberFormat="1" applyFill="1" applyAlignment="1"/>
    <xf numFmtId="0" fontId="70" fillId="0" borderId="0" xfId="120" applyFont="1" applyFill="1" applyAlignment="1">
      <alignment horizontal="center" vertical="center"/>
    </xf>
    <xf numFmtId="181" fontId="70" fillId="0" borderId="0" xfId="120" applyNumberFormat="1" applyFont="1" applyFill="1" applyAlignment="1">
      <alignment horizontal="center" vertical="center"/>
    </xf>
    <xf numFmtId="0" fontId="46" fillId="0" borderId="1" xfId="113" applyFont="1" applyFill="1" applyBorder="1" applyAlignment="1">
      <alignment horizontal="center" vertical="center" shrinkToFit="1"/>
    </xf>
    <xf numFmtId="181" fontId="46" fillId="0" borderId="1" xfId="151" applyNumberFormat="1" applyFont="1" applyFill="1" applyBorder="1" applyAlignment="1" applyProtection="1">
      <alignment horizontal="center" vertical="center" wrapText="1" shrinkToFit="1"/>
      <protection locked="0"/>
    </xf>
    <xf numFmtId="182" fontId="46" fillId="0" borderId="1" xfId="151" applyNumberFormat="1" applyFont="1" applyFill="1" applyBorder="1" applyAlignment="1" applyProtection="1">
      <alignment horizontal="center" vertical="center" wrapText="1" shrinkToFit="1"/>
      <protection locked="0"/>
    </xf>
    <xf numFmtId="0" fontId="39" fillId="0" borderId="1" xfId="113" applyFont="1" applyFill="1" applyBorder="1" applyAlignment="1">
      <alignment horizontal="center" vertical="center"/>
    </xf>
    <xf numFmtId="181" fontId="25" fillId="0" borderId="1" xfId="120" applyNumberFormat="1" applyFont="1" applyFill="1" applyBorder="1" applyAlignment="1">
      <alignment vertical="center"/>
    </xf>
    <xf numFmtId="182" fontId="25" fillId="0" borderId="1" xfId="120" applyNumberFormat="1" applyFont="1" applyFill="1" applyBorder="1" applyAlignment="1">
      <alignment vertical="center"/>
    </xf>
    <xf numFmtId="0" fontId="39" fillId="0" borderId="1" xfId="120" applyFont="1" applyFill="1" applyBorder="1" applyAlignment="1">
      <alignment vertical="center"/>
    </xf>
    <xf numFmtId="180" fontId="71" fillId="0" borderId="1" xfId="113" applyNumberFormat="1" applyFont="1" applyFill="1" applyBorder="1" applyAlignment="1">
      <alignment vertical="center"/>
    </xf>
    <xf numFmtId="181" fontId="27" fillId="0" borderId="1" xfId="134" applyNumberFormat="1" applyFont="1" applyFill="1" applyBorder="1" applyAlignment="1">
      <alignment vertical="center"/>
    </xf>
    <xf numFmtId="180" fontId="36" fillId="0" borderId="1" xfId="113" applyNumberFormat="1" applyFont="1" applyFill="1" applyBorder="1" applyAlignment="1">
      <alignment vertical="center"/>
    </xf>
    <xf numFmtId="182" fontId="27" fillId="0" borderId="1" xfId="134" applyNumberFormat="1" applyFont="1" applyFill="1" applyBorder="1" applyAlignment="1">
      <alignment vertical="center"/>
    </xf>
    <xf numFmtId="0" fontId="36" fillId="0" borderId="1" xfId="113" applyFont="1" applyFill="1" applyBorder="1" applyAlignment="1">
      <alignment horizontal="center" vertical="center"/>
    </xf>
    <xf numFmtId="0" fontId="7" fillId="0" borderId="1" xfId="0" applyFont="1" applyFill="1" applyBorder="1" applyAlignment="1">
      <alignment horizontal="left" vertical="center"/>
    </xf>
    <xf numFmtId="181" fontId="28" fillId="0" borderId="1" xfId="134" applyNumberFormat="1" applyFont="1" applyFill="1" applyBorder="1" applyAlignment="1">
      <alignment horizontal="right" vertical="center"/>
    </xf>
    <xf numFmtId="182" fontId="28" fillId="0" borderId="1" xfId="134" applyNumberFormat="1" applyFont="1" applyFill="1" applyBorder="1" applyAlignment="1">
      <alignment horizontal="right" vertical="center"/>
    </xf>
    <xf numFmtId="0" fontId="7" fillId="0" borderId="3" xfId="0" applyFont="1" applyFill="1" applyBorder="1" applyAlignment="1">
      <alignment horizontal="left" vertical="center"/>
    </xf>
    <xf numFmtId="181" fontId="28" fillId="0" borderId="3" xfId="134" applyNumberFormat="1" applyFont="1" applyFill="1" applyBorder="1" applyAlignment="1">
      <alignment horizontal="right" vertical="center"/>
    </xf>
    <xf numFmtId="182" fontId="28" fillId="0" borderId="3" xfId="134" applyNumberFormat="1" applyFont="1" applyFill="1" applyBorder="1" applyAlignment="1">
      <alignment horizontal="right" vertical="center"/>
    </xf>
    <xf numFmtId="0" fontId="0" fillId="2" borderId="0" xfId="120" applyFill="1" applyBorder="1" applyAlignment="1">
      <alignment horizontal="left" vertical="center" wrapText="1"/>
    </xf>
    <xf numFmtId="181" fontId="14" fillId="0" borderId="0" xfId="113" applyNumberFormat="1" applyFont="1" applyFill="1" applyAlignment="1">
      <alignment horizontal="left" vertical="center"/>
    </xf>
    <xf numFmtId="0" fontId="29" fillId="0" borderId="2" xfId="120" applyFont="1" applyFill="1" applyBorder="1" applyAlignment="1">
      <alignment horizontal="right" vertical="center"/>
    </xf>
    <xf numFmtId="0" fontId="46" fillId="0" borderId="1" xfId="151" applyFont="1" applyFill="1" applyBorder="1" applyAlignment="1" applyProtection="1">
      <alignment horizontal="center" vertical="center" wrapText="1" shrinkToFit="1"/>
      <protection locked="0"/>
    </xf>
    <xf numFmtId="182" fontId="27" fillId="0" borderId="1" xfId="156" applyNumberFormat="1" applyFont="1" applyFill="1" applyBorder="1" applyAlignment="1">
      <alignment vertical="center"/>
    </xf>
    <xf numFmtId="0" fontId="39" fillId="0" borderId="1" xfId="156" applyFont="1" applyFill="1" applyBorder="1" applyAlignment="1">
      <alignment horizontal="center" vertical="center"/>
    </xf>
    <xf numFmtId="180" fontId="71" fillId="2" borderId="1" xfId="113" applyNumberFormat="1" applyFont="1" applyFill="1" applyBorder="1" applyAlignment="1">
      <alignment vertical="center"/>
    </xf>
    <xf numFmtId="181" fontId="39" fillId="0" borderId="1" xfId="120" applyNumberFormat="1" applyFont="1" applyFill="1" applyBorder="1" applyAlignment="1">
      <alignment vertical="center"/>
    </xf>
    <xf numFmtId="180" fontId="36" fillId="2" borderId="1" xfId="113" applyNumberFormat="1" applyFont="1" applyFill="1" applyBorder="1" applyAlignment="1">
      <alignment vertical="center"/>
    </xf>
    <xf numFmtId="187" fontId="27" fillId="0" borderId="1" xfId="134" applyNumberFormat="1" applyFont="1" applyFill="1" applyBorder="1" applyAlignment="1">
      <alignment vertical="center"/>
    </xf>
    <xf numFmtId="182" fontId="0" fillId="0" borderId="1" xfId="120" applyNumberFormat="1" applyFill="1" applyBorder="1" applyAlignment="1">
      <alignment horizontal="center" vertical="center"/>
    </xf>
    <xf numFmtId="182" fontId="0" fillId="0" borderId="3" xfId="120" applyNumberFormat="1" applyFill="1" applyBorder="1" applyAlignment="1">
      <alignment horizontal="center" vertical="center"/>
    </xf>
    <xf numFmtId="181" fontId="27" fillId="0" borderId="3" xfId="134" applyNumberFormat="1" applyFont="1" applyFill="1" applyBorder="1" applyAlignment="1">
      <alignment vertical="center"/>
    </xf>
    <xf numFmtId="0" fontId="27" fillId="0" borderId="1" xfId="120" applyFont="1" applyFill="1" applyBorder="1" applyAlignment="1"/>
    <xf numFmtId="188" fontId="27" fillId="0" borderId="1" xfId="134" applyNumberFormat="1" applyFont="1" applyFill="1" applyBorder="1" applyAlignment="1">
      <alignment vertical="center"/>
    </xf>
    <xf numFmtId="180" fontId="36" fillId="0" borderId="1" xfId="113" applyNumberFormat="1" applyFont="1" applyFill="1" applyBorder="1" applyAlignment="1">
      <alignment horizontal="right" vertical="center"/>
    </xf>
    <xf numFmtId="0" fontId="21" fillId="0" borderId="1" xfId="120" applyFont="1" applyFill="1" applyBorder="1" applyAlignment="1"/>
    <xf numFmtId="0" fontId="21" fillId="0" borderId="3" xfId="120" applyFont="1" applyFill="1" applyBorder="1" applyAlignment="1"/>
    <xf numFmtId="0" fontId="0" fillId="0" borderId="0" xfId="113" applyFill="1" applyBorder="1" applyAlignment="1">
      <alignment horizontal="center" vertical="center"/>
    </xf>
    <xf numFmtId="181" fontId="42" fillId="0" borderId="0" xfId="0" applyNumberFormat="1" applyFont="1" applyFill="1" applyBorder="1" applyAlignment="1" applyProtection="1">
      <alignment horizontal="center" vertical="center"/>
      <protection locked="0"/>
    </xf>
    <xf numFmtId="0" fontId="72" fillId="0" borderId="1" xfId="113" applyFont="1" applyFill="1" applyBorder="1">
      <alignment vertical="center"/>
    </xf>
    <xf numFmtId="181" fontId="26" fillId="0" borderId="1" xfId="163" applyNumberFormat="1" applyFont="1" applyFill="1" applyBorder="1" applyAlignment="1">
      <alignment horizontal="left" vertical="center"/>
    </xf>
    <xf numFmtId="0" fontId="21" fillId="0" borderId="3" xfId="0" applyFont="1" applyFill="1" applyBorder="1" applyAlignment="1">
      <alignment horizontal="left" vertical="center"/>
    </xf>
    <xf numFmtId="182" fontId="28" fillId="0" borderId="0" xfId="0" applyNumberFormat="1" applyFont="1" applyFill="1" applyAlignment="1">
      <alignment horizontal="right"/>
    </xf>
    <xf numFmtId="0" fontId="21" fillId="0" borderId="0" xfId="156" applyFont="1" applyFill="1" applyAlignment="1">
      <alignment wrapText="1"/>
    </xf>
    <xf numFmtId="181" fontId="21" fillId="0" borderId="0" xfId="156" applyNumberFormat="1" applyFont="1" applyFill="1" applyAlignment="1">
      <alignment vertical="center"/>
    </xf>
    <xf numFmtId="0" fontId="21" fillId="0" borderId="0" xfId="156" applyFont="1" applyFill="1"/>
    <xf numFmtId="0" fontId="57" fillId="0" borderId="0" xfId="113" applyFont="1" applyFill="1" applyAlignment="1">
      <alignment horizontal="center" vertical="center"/>
    </xf>
    <xf numFmtId="0" fontId="42" fillId="0" borderId="2" xfId="113" applyFont="1" applyFill="1" applyBorder="1" applyAlignment="1">
      <alignment horizontal="center" vertical="center"/>
    </xf>
    <xf numFmtId="181" fontId="42" fillId="0" borderId="0" xfId="113" applyNumberFormat="1" applyFont="1" applyFill="1" applyBorder="1" applyAlignment="1">
      <alignment horizontal="right" vertical="center"/>
    </xf>
    <xf numFmtId="0" fontId="26" fillId="0" borderId="1" xfId="156" applyFont="1" applyFill="1" applyBorder="1" applyAlignment="1">
      <alignment horizontal="left" vertical="center"/>
    </xf>
    <xf numFmtId="181" fontId="25" fillId="0" borderId="1" xfId="0" applyNumberFormat="1" applyFont="1" applyFill="1" applyBorder="1" applyAlignment="1" applyProtection="1">
      <alignment horizontal="right" vertical="center"/>
    </xf>
    <xf numFmtId="0" fontId="7" fillId="0" borderId="1" xfId="0" applyNumberFormat="1" applyFont="1" applyFill="1" applyBorder="1" applyAlignment="1" applyProtection="1">
      <alignment horizontal="left" vertical="center"/>
    </xf>
    <xf numFmtId="181" fontId="21" fillId="0" borderId="3" xfId="156" applyNumberFormat="1" applyFont="1" applyFill="1" applyBorder="1" applyAlignment="1">
      <alignment horizontal="left" vertical="center" wrapText="1"/>
    </xf>
    <xf numFmtId="181" fontId="21" fillId="0" borderId="0" xfId="156" applyNumberFormat="1" applyFont="1" applyFill="1"/>
    <xf numFmtId="0" fontId="21" fillId="0" borderId="0" xfId="156" applyFont="1" applyFill="1" applyAlignment="1">
      <alignment vertical="center"/>
    </xf>
    <xf numFmtId="182" fontId="21" fillId="0" borderId="0" xfId="156" applyNumberFormat="1" applyFont="1" applyFill="1" applyAlignment="1">
      <alignment vertical="center"/>
    </xf>
    <xf numFmtId="182" fontId="73" fillId="0" borderId="0" xfId="156" applyNumberFormat="1" applyFont="1" applyFill="1" applyAlignment="1">
      <alignment vertical="center"/>
    </xf>
    <xf numFmtId="181" fontId="73" fillId="0" borderId="0" xfId="156" applyNumberFormat="1" applyFont="1" applyFill="1" applyAlignment="1">
      <alignment vertical="center"/>
    </xf>
    <xf numFmtId="182" fontId="74" fillId="0" borderId="1" xfId="151" applyNumberFormat="1" applyFont="1" applyFill="1" applyBorder="1" applyAlignment="1" applyProtection="1">
      <alignment horizontal="center" vertical="center" wrapText="1" shrinkToFit="1"/>
      <protection locked="0"/>
    </xf>
    <xf numFmtId="176" fontId="71" fillId="0" borderId="1" xfId="113" applyNumberFormat="1" applyFont="1" applyFill="1" applyBorder="1" applyAlignment="1">
      <alignment horizontal="right" vertical="center"/>
    </xf>
    <xf numFmtId="180" fontId="71" fillId="2" borderId="1" xfId="113" applyNumberFormat="1" applyFont="1" applyFill="1" applyBorder="1" applyAlignment="1">
      <alignment horizontal="right" vertical="center"/>
    </xf>
    <xf numFmtId="0" fontId="39" fillId="0" borderId="1" xfId="156" applyFont="1" applyFill="1" applyBorder="1" applyAlignment="1">
      <alignment horizontal="left" vertical="center"/>
    </xf>
    <xf numFmtId="0" fontId="29" fillId="0" borderId="1" xfId="113" applyFont="1" applyFill="1" applyBorder="1" applyAlignment="1">
      <alignment vertical="center"/>
    </xf>
    <xf numFmtId="176" fontId="27" fillId="0" borderId="1" xfId="0" applyNumberFormat="1" applyFont="1" applyFill="1" applyBorder="1" applyAlignment="1" applyProtection="1">
      <alignment horizontal="right" vertical="center"/>
    </xf>
    <xf numFmtId="180" fontId="36" fillId="2" borderId="1" xfId="113" applyNumberFormat="1" applyFont="1" applyFill="1" applyBorder="1" applyAlignment="1">
      <alignment horizontal="right" vertical="center"/>
    </xf>
    <xf numFmtId="176" fontId="44" fillId="0" borderId="1" xfId="0" applyNumberFormat="1" applyFont="1" applyFill="1" applyBorder="1" applyAlignment="1" applyProtection="1">
      <alignment horizontal="right" vertical="center"/>
    </xf>
    <xf numFmtId="176" fontId="36" fillId="0" borderId="1" xfId="113" applyNumberFormat="1" applyFont="1" applyFill="1" applyBorder="1" applyAlignment="1">
      <alignment horizontal="right" vertical="center"/>
    </xf>
    <xf numFmtId="0" fontId="36" fillId="0" borderId="1" xfId="113" applyFont="1" applyFill="1" applyBorder="1" applyAlignment="1">
      <alignment horizontal="right" vertical="center"/>
    </xf>
    <xf numFmtId="176" fontId="27" fillId="0" borderId="1" xfId="0" applyNumberFormat="1" applyFont="1" applyFill="1" applyBorder="1" applyAlignment="1">
      <alignment horizontal="right" vertical="center"/>
    </xf>
    <xf numFmtId="176" fontId="36" fillId="0" borderId="1" xfId="156" applyNumberFormat="1" applyFont="1" applyFill="1" applyBorder="1" applyAlignment="1">
      <alignment horizontal="right" vertical="center"/>
    </xf>
    <xf numFmtId="0" fontId="9" fillId="0" borderId="1" xfId="126" applyFont="1" applyFill="1" applyBorder="1" applyAlignment="1">
      <alignment vertical="center"/>
    </xf>
    <xf numFmtId="176" fontId="27" fillId="0" borderId="1" xfId="156" applyNumberFormat="1" applyFont="1" applyFill="1" applyBorder="1" applyAlignment="1">
      <alignment horizontal="right" vertical="center"/>
    </xf>
    <xf numFmtId="176" fontId="36" fillId="0" borderId="1" xfId="0" applyNumberFormat="1" applyFont="1" applyFill="1" applyBorder="1" applyAlignment="1">
      <alignment horizontal="right" vertical="center"/>
    </xf>
    <xf numFmtId="0" fontId="0" fillId="0" borderId="3" xfId="113" applyFill="1" applyBorder="1" applyAlignment="1">
      <alignment horizontal="left" vertical="center" wrapText="1"/>
    </xf>
    <xf numFmtId="0" fontId="75" fillId="0" borderId="0" xfId="113" applyFont="1" applyFill="1" applyBorder="1" applyAlignment="1">
      <alignment horizontal="center" vertical="center"/>
    </xf>
    <xf numFmtId="0" fontId="71" fillId="0" borderId="1" xfId="113" applyFont="1" applyFill="1" applyBorder="1" applyAlignment="1">
      <alignment horizontal="right" vertical="center"/>
    </xf>
    <xf numFmtId="182" fontId="27" fillId="0" borderId="1" xfId="156" applyNumberFormat="1" applyFont="1" applyFill="1" applyBorder="1" applyAlignment="1">
      <alignment horizontal="right" vertical="center"/>
    </xf>
    <xf numFmtId="176" fontId="71" fillId="0" borderId="1" xfId="113" applyNumberFormat="1" applyFont="1" applyFill="1" applyBorder="1" applyAlignment="1">
      <alignment vertical="center"/>
    </xf>
    <xf numFmtId="180" fontId="25" fillId="0" borderId="1" xfId="113" applyNumberFormat="1" applyFont="1" applyFill="1" applyBorder="1" applyAlignment="1">
      <alignment horizontal="right" vertical="center"/>
    </xf>
    <xf numFmtId="180" fontId="27" fillId="0" borderId="1" xfId="113" applyNumberFormat="1" applyFont="1" applyFill="1" applyBorder="1" applyAlignment="1">
      <alignment horizontal="right" vertical="center"/>
    </xf>
    <xf numFmtId="176" fontId="36" fillId="0" borderId="1" xfId="113" applyNumberFormat="1" applyFont="1" applyFill="1" applyBorder="1" applyAlignment="1">
      <alignment vertical="center"/>
    </xf>
    <xf numFmtId="176" fontId="44" fillId="0" borderId="1" xfId="113" applyNumberFormat="1" applyFont="1" applyFill="1" applyBorder="1" applyAlignment="1">
      <alignment vertical="center"/>
    </xf>
    <xf numFmtId="176" fontId="76" fillId="0" borderId="1" xfId="113" applyNumberFormat="1" applyFont="1" applyFill="1" applyBorder="1" applyAlignment="1">
      <alignment vertical="center"/>
    </xf>
    <xf numFmtId="176" fontId="36" fillId="2" borderId="1" xfId="156" applyNumberFormat="1" applyFont="1" applyFill="1" applyBorder="1" applyAlignment="1">
      <alignment horizontal="right" vertical="center"/>
    </xf>
    <xf numFmtId="176" fontId="27" fillId="2" borderId="1" xfId="156" applyNumberFormat="1" applyFont="1" applyFill="1" applyBorder="1" applyAlignment="1">
      <alignment horizontal="right" vertical="center"/>
    </xf>
    <xf numFmtId="3" fontId="12" fillId="0" borderId="2" xfId="0" applyNumberFormat="1" applyFont="1" applyFill="1" applyBorder="1" applyAlignment="1" applyProtection="1">
      <alignment horizontal="center" vertical="center"/>
    </xf>
    <xf numFmtId="182" fontId="71" fillId="0" borderId="1" xfId="113" applyNumberFormat="1" applyFont="1" applyFill="1" applyBorder="1" applyAlignment="1">
      <alignment vertical="center"/>
    </xf>
    <xf numFmtId="0" fontId="71" fillId="0" borderId="1" xfId="113" applyFont="1" applyFill="1" applyBorder="1" applyAlignment="1">
      <alignment vertical="center"/>
    </xf>
    <xf numFmtId="177" fontId="21" fillId="0" borderId="0" xfId="156" applyNumberFormat="1" applyFont="1" applyFill="1" applyAlignment="1">
      <alignment vertical="center"/>
    </xf>
    <xf numFmtId="0" fontId="36" fillId="0" borderId="1" xfId="113" applyFont="1" applyFill="1" applyBorder="1" applyAlignment="1">
      <alignment vertical="center"/>
    </xf>
    <xf numFmtId="0" fontId="21" fillId="0" borderId="0" xfId="163" applyFont="1" applyFill="1" applyAlignment="1">
      <alignment vertical="center"/>
    </xf>
    <xf numFmtId="181" fontId="0" fillId="0" borderId="0" xfId="113" applyNumberFormat="1" applyFont="1" applyFill="1" applyBorder="1" applyAlignment="1">
      <alignment horizontal="right" vertical="center"/>
    </xf>
    <xf numFmtId="0" fontId="1" fillId="0" borderId="1" xfId="163" applyFont="1" applyFill="1" applyBorder="1" applyAlignment="1">
      <alignment horizontal="center" vertical="center"/>
    </xf>
    <xf numFmtId="181" fontId="1" fillId="0" borderId="1" xfId="163" applyNumberFormat="1" applyFont="1" applyFill="1" applyBorder="1" applyAlignment="1">
      <alignment horizontal="center" vertical="center"/>
    </xf>
    <xf numFmtId="0" fontId="72" fillId="0" borderId="1" xfId="113" applyFont="1" applyFill="1" applyBorder="1" applyAlignment="1">
      <alignment vertical="center"/>
    </xf>
    <xf numFmtId="181" fontId="37" fillId="0" borderId="1" xfId="125" applyNumberFormat="1" applyFont="1" applyFill="1" applyBorder="1" applyAlignment="1">
      <alignment vertical="center"/>
    </xf>
    <xf numFmtId="181" fontId="37" fillId="0" borderId="1" xfId="126" applyNumberFormat="1" applyFont="1" applyFill="1" applyBorder="1" applyAlignment="1">
      <alignment vertical="center"/>
    </xf>
    <xf numFmtId="0" fontId="9" fillId="0" borderId="1" xfId="113" applyFont="1" applyFill="1" applyBorder="1" applyAlignment="1">
      <alignment vertical="center"/>
    </xf>
    <xf numFmtId="181" fontId="32" fillId="3" borderId="1" xfId="113" applyNumberFormat="1" applyFont="1" applyFill="1" applyBorder="1" applyAlignment="1">
      <alignment vertical="center"/>
    </xf>
    <xf numFmtId="181" fontId="32" fillId="0" borderId="1" xfId="113" applyNumberFormat="1" applyFont="1" applyFill="1" applyBorder="1" applyAlignment="1">
      <alignment vertical="center"/>
    </xf>
    <xf numFmtId="0" fontId="29" fillId="0" borderId="1" xfId="113" applyNumberFormat="1" applyFont="1" applyFill="1" applyBorder="1" applyAlignment="1">
      <alignment vertical="center"/>
    </xf>
    <xf numFmtId="0" fontId="21" fillId="0" borderId="1" xfId="163" applyFont="1" applyFill="1" applyBorder="1" applyAlignment="1">
      <alignment vertical="center"/>
    </xf>
    <xf numFmtId="181" fontId="27" fillId="0" borderId="1" xfId="163" applyNumberFormat="1" applyFont="1" applyFill="1" applyBorder="1" applyAlignment="1">
      <alignment vertical="center"/>
    </xf>
    <xf numFmtId="183" fontId="29" fillId="0" borderId="1" xfId="113" applyNumberFormat="1" applyFont="1" applyFill="1" applyBorder="1" applyAlignment="1">
      <alignment horizontal="left" vertical="center" indent="1"/>
    </xf>
    <xf numFmtId="0" fontId="29" fillId="2" borderId="1" xfId="113" applyFont="1" applyFill="1" applyBorder="1" applyAlignment="1">
      <alignment vertical="center"/>
    </xf>
    <xf numFmtId="176" fontId="8" fillId="0" borderId="0" xfId="0" applyNumberFormat="1" applyFont="1" applyFill="1" applyAlignment="1">
      <alignment vertical="center"/>
    </xf>
    <xf numFmtId="176" fontId="33" fillId="0" borderId="0" xfId="113" applyNumberFormat="1" applyFont="1" applyFill="1" applyAlignment="1">
      <alignment horizontal="left" vertical="center"/>
    </xf>
    <xf numFmtId="176" fontId="34" fillId="0" borderId="0" xfId="113" applyNumberFormat="1" applyFont="1" applyFill="1" applyAlignment="1">
      <alignment horizontal="center" vertical="center"/>
    </xf>
    <xf numFmtId="0" fontId="39" fillId="0" borderId="0" xfId="0" applyFont="1" applyFill="1" applyBorder="1" applyAlignment="1">
      <alignment vertical="center"/>
    </xf>
    <xf numFmtId="0" fontId="35" fillId="0" borderId="2" xfId="113" applyFont="1" applyFill="1" applyBorder="1" applyAlignment="1">
      <alignment horizontal="right" vertical="center"/>
    </xf>
    <xf numFmtId="176" fontId="35" fillId="0" borderId="2" xfId="113" applyNumberFormat="1" applyFont="1" applyFill="1" applyBorder="1" applyAlignment="1">
      <alignment horizontal="right" vertical="center"/>
    </xf>
    <xf numFmtId="176" fontId="1" fillId="0" borderId="1" xfId="163" applyNumberFormat="1" applyFont="1" applyFill="1" applyBorder="1" applyAlignment="1">
      <alignment horizontal="center" vertical="center"/>
    </xf>
    <xf numFmtId="0" fontId="33" fillId="0" borderId="1" xfId="183" applyFont="1" applyFill="1" applyBorder="1" applyAlignment="1" applyProtection="1">
      <alignment horizontal="left" vertical="center" wrapText="1"/>
      <protection locked="0"/>
    </xf>
    <xf numFmtId="176" fontId="25" fillId="0" borderId="1" xfId="1" applyNumberFormat="1" applyFont="1" applyFill="1" applyBorder="1" applyAlignment="1" applyProtection="1">
      <alignment horizontal="right" vertical="center"/>
    </xf>
    <xf numFmtId="0" fontId="8" fillId="0" borderId="1" xfId="0" applyNumberFormat="1" applyFont="1" applyFill="1" applyBorder="1" applyAlignment="1" applyProtection="1">
      <alignment horizontal="left" vertical="center"/>
    </xf>
    <xf numFmtId="0" fontId="38" fillId="0" borderId="1" xfId="113" applyFont="1" applyFill="1" applyBorder="1" applyAlignment="1">
      <alignment vertical="center" wrapText="1"/>
    </xf>
    <xf numFmtId="0" fontId="0" fillId="2" borderId="0" xfId="113" applyFill="1">
      <alignment vertical="center"/>
    </xf>
    <xf numFmtId="0" fontId="0" fillId="0" borderId="0" xfId="113" applyFill="1" applyAlignment="1">
      <alignment horizontal="left" vertical="center"/>
    </xf>
    <xf numFmtId="0" fontId="0" fillId="0" borderId="0" xfId="113" applyFill="1">
      <alignment vertical="center"/>
    </xf>
    <xf numFmtId="0" fontId="42" fillId="0" borderId="0" xfId="113" applyFont="1" applyFill="1">
      <alignment vertical="center"/>
    </xf>
    <xf numFmtId="184" fontId="0" fillId="0" borderId="0" xfId="113" applyNumberFormat="1" applyFill="1">
      <alignment vertical="center"/>
    </xf>
    <xf numFmtId="177" fontId="34" fillId="0" borderId="0" xfId="113" applyNumberFormat="1" applyFont="1" applyFill="1" applyAlignment="1">
      <alignment horizontal="center" vertical="center"/>
    </xf>
    <xf numFmtId="182" fontId="34" fillId="0" borderId="0" xfId="113" applyNumberFormat="1" applyFont="1" applyFill="1" applyAlignment="1">
      <alignment horizontal="center" vertical="center"/>
    </xf>
    <xf numFmtId="177" fontId="77" fillId="0" borderId="0" xfId="113" applyNumberFormat="1" applyFont="1" applyFill="1" applyAlignment="1">
      <alignment horizontal="center" vertical="center"/>
    </xf>
    <xf numFmtId="184" fontId="34" fillId="0" borderId="0" xfId="113" applyNumberFormat="1" applyFont="1" applyFill="1" applyAlignment="1">
      <alignment horizontal="center" vertical="center"/>
    </xf>
    <xf numFmtId="184" fontId="27" fillId="2" borderId="1" xfId="151" applyNumberFormat="1" applyFont="1" applyFill="1" applyBorder="1" applyAlignment="1" applyProtection="1">
      <alignment horizontal="center" vertical="center" wrapText="1" shrinkToFit="1"/>
      <protection locked="0"/>
    </xf>
    <xf numFmtId="184" fontId="61" fillId="2" borderId="1" xfId="113" applyNumberFormat="1" applyFont="1" applyFill="1" applyBorder="1">
      <alignment vertical="center"/>
    </xf>
    <xf numFmtId="180" fontId="61" fillId="2" borderId="1" xfId="113" applyNumberFormat="1" applyFont="1" applyFill="1" applyBorder="1">
      <alignment vertical="center"/>
    </xf>
    <xf numFmtId="0" fontId="27" fillId="2" borderId="1" xfId="183" applyFont="1" applyFill="1" applyBorder="1" applyAlignment="1" applyProtection="1">
      <alignment horizontal="left" vertical="center" wrapText="1" shrinkToFit="1"/>
      <protection locked="0"/>
    </xf>
    <xf numFmtId="189" fontId="61" fillId="2" borderId="1" xfId="113" applyNumberFormat="1" applyFont="1" applyFill="1" applyBorder="1">
      <alignment vertical="center"/>
    </xf>
    <xf numFmtId="189" fontId="38" fillId="2" borderId="1" xfId="113" applyNumberFormat="1" applyFont="1" applyFill="1" applyBorder="1">
      <alignment vertical="center"/>
    </xf>
    <xf numFmtId="180" fontId="38" fillId="2" borderId="1" xfId="113" applyNumberFormat="1" applyFont="1" applyFill="1" applyBorder="1">
      <alignment vertical="center"/>
    </xf>
    <xf numFmtId="0" fontId="38" fillId="0" borderId="1" xfId="113" applyFont="1" applyFill="1" applyBorder="1" applyAlignment="1">
      <alignment vertical="center" shrinkToFit="1"/>
    </xf>
    <xf numFmtId="180" fontId="38" fillId="0" borderId="1" xfId="113" applyNumberFormat="1" applyFont="1" applyFill="1" applyBorder="1">
      <alignment vertical="center"/>
    </xf>
    <xf numFmtId="0" fontId="6" fillId="0" borderId="1" xfId="126" applyFont="1" applyFill="1" applyBorder="1" applyAlignment="1">
      <alignment vertical="center" shrinkToFit="1"/>
    </xf>
    <xf numFmtId="189" fontId="38" fillId="0" borderId="1" xfId="113" applyNumberFormat="1" applyFont="1" applyFill="1" applyBorder="1" applyAlignment="1">
      <alignment horizontal="right" vertical="center"/>
    </xf>
    <xf numFmtId="0" fontId="38" fillId="0" borderId="1" xfId="113" applyFont="1" applyFill="1" applyBorder="1" applyAlignment="1">
      <alignment horizontal="right" vertical="center"/>
    </xf>
    <xf numFmtId="177" fontId="64" fillId="2" borderId="1" xfId="126" applyNumberFormat="1" applyFont="1" applyFill="1" applyBorder="1" applyAlignment="1">
      <alignment horizontal="right" vertical="center"/>
    </xf>
    <xf numFmtId="189" fontId="38" fillId="2" borderId="1" xfId="113" applyNumberFormat="1" applyFont="1" applyFill="1" applyBorder="1" applyAlignment="1">
      <alignment horizontal="right" vertical="center"/>
    </xf>
    <xf numFmtId="0" fontId="38" fillId="2" borderId="1" xfId="113" applyFont="1" applyFill="1" applyBorder="1" applyAlignment="1">
      <alignment horizontal="right" vertical="center"/>
    </xf>
    <xf numFmtId="0" fontId="8" fillId="2" borderId="1" xfId="113" applyFont="1" applyFill="1" applyBorder="1" applyAlignment="1">
      <alignment horizontal="center" vertical="center"/>
    </xf>
    <xf numFmtId="0" fontId="6" fillId="2" borderId="1" xfId="125" applyFont="1" applyFill="1" applyBorder="1" applyAlignment="1">
      <alignment vertical="center" shrinkToFit="1"/>
    </xf>
    <xf numFmtId="0" fontId="6" fillId="0" borderId="1" xfId="125" applyFont="1" applyFill="1" applyBorder="1" applyAlignment="1">
      <alignment vertical="center" shrinkToFit="1"/>
    </xf>
    <xf numFmtId="0" fontId="38" fillId="0" borderId="3" xfId="113" applyFont="1" applyFill="1" applyBorder="1" applyAlignment="1">
      <alignment horizontal="left" vertical="center" wrapText="1"/>
    </xf>
    <xf numFmtId="0" fontId="31" fillId="0" borderId="0" xfId="113" applyFont="1" applyFill="1" applyAlignment="1">
      <alignment horizontal="left" vertical="center"/>
    </xf>
    <xf numFmtId="0" fontId="33" fillId="0" borderId="0" xfId="113" applyFont="1" applyFill="1" applyAlignment="1">
      <alignment vertical="center"/>
    </xf>
    <xf numFmtId="184" fontId="33" fillId="0" borderId="0" xfId="113" applyNumberFormat="1" applyFont="1" applyFill="1" applyAlignment="1">
      <alignment vertical="center"/>
    </xf>
    <xf numFmtId="0" fontId="77" fillId="0" borderId="0" xfId="113" applyFont="1" applyFill="1" applyAlignment="1">
      <alignment horizontal="center" vertical="center"/>
    </xf>
    <xf numFmtId="0" fontId="38" fillId="0" borderId="2" xfId="113" applyFont="1" applyFill="1" applyBorder="1" applyAlignment="1">
      <alignment horizontal="right" vertical="center"/>
    </xf>
    <xf numFmtId="0" fontId="27" fillId="2" borderId="1" xfId="151" applyFont="1" applyFill="1" applyBorder="1" applyAlignment="1" applyProtection="1">
      <alignment horizontal="center" vertical="center" wrapText="1" shrinkToFit="1"/>
      <protection locked="0"/>
    </xf>
    <xf numFmtId="180" fontId="64" fillId="2" borderId="1" xfId="151" applyNumberFormat="1" applyFont="1" applyFill="1" applyBorder="1" applyAlignment="1" applyProtection="1">
      <alignment horizontal="center" vertical="center" wrapText="1"/>
      <protection locked="0"/>
    </xf>
    <xf numFmtId="184" fontId="64" fillId="2" borderId="1" xfId="126" applyNumberFormat="1" applyFont="1" applyFill="1" applyBorder="1">
      <alignment vertical="center"/>
    </xf>
    <xf numFmtId="180" fontId="64" fillId="2" borderId="1" xfId="151" applyNumberFormat="1" applyFont="1" applyFill="1" applyBorder="1" applyAlignment="1" applyProtection="1">
      <alignment horizontal="right" vertical="center" wrapText="1"/>
      <protection locked="0"/>
    </xf>
    <xf numFmtId="184" fontId="8" fillId="2" borderId="1" xfId="126" applyNumberFormat="1" applyFont="1" applyFill="1" applyBorder="1">
      <alignment vertical="center"/>
    </xf>
    <xf numFmtId="180" fontId="8" fillId="2" borderId="1" xfId="151" applyNumberFormat="1" applyFont="1" applyFill="1" applyBorder="1" applyAlignment="1" applyProtection="1">
      <alignment horizontal="right" vertical="center" wrapText="1"/>
      <protection locked="0"/>
    </xf>
    <xf numFmtId="180" fontId="8" fillId="0" borderId="1" xfId="151" applyNumberFormat="1" applyFont="1" applyFill="1" applyBorder="1" applyAlignment="1" applyProtection="1">
      <alignment horizontal="right" vertical="center" wrapText="1"/>
      <protection locked="0"/>
    </xf>
    <xf numFmtId="181" fontId="6" fillId="0" borderId="1" xfId="126" applyNumberFormat="1" applyFont="1" applyFill="1" applyBorder="1" applyAlignment="1">
      <alignment horizontal="right" vertical="center"/>
    </xf>
    <xf numFmtId="181" fontId="8" fillId="0" borderId="1" xfId="126" applyNumberFormat="1" applyFont="1" applyFill="1" applyBorder="1" applyAlignment="1">
      <alignment horizontal="right" vertical="center"/>
    </xf>
    <xf numFmtId="182" fontId="6" fillId="0" borderId="1" xfId="126" applyNumberFormat="1" applyFont="1" applyFill="1" applyBorder="1" applyAlignment="1">
      <alignment horizontal="right" vertical="center"/>
    </xf>
    <xf numFmtId="0" fontId="8" fillId="0" borderId="1" xfId="113" applyFont="1" applyFill="1" applyBorder="1" applyAlignment="1">
      <alignment horizontal="right" vertical="center"/>
    </xf>
    <xf numFmtId="0" fontId="8" fillId="2" borderId="1" xfId="125" applyFont="1" applyFill="1" applyBorder="1" applyAlignment="1">
      <alignment vertical="center" shrinkToFit="1"/>
    </xf>
    <xf numFmtId="182" fontId="8" fillId="0" borderId="1" xfId="126" applyNumberFormat="1" applyFont="1" applyFill="1" applyBorder="1" applyAlignment="1">
      <alignment horizontal="right" vertical="center"/>
    </xf>
    <xf numFmtId="0" fontId="31" fillId="0" borderId="0" xfId="113" applyFont="1" applyFill="1" applyAlignment="1">
      <alignment vertical="center"/>
    </xf>
    <xf numFmtId="180" fontId="61" fillId="2" borderId="1" xfId="113" applyNumberFormat="1" applyFont="1" applyFill="1" applyBorder="1" applyAlignment="1">
      <alignment horizontal="right" vertical="center"/>
    </xf>
    <xf numFmtId="180" fontId="64" fillId="2" borderId="1" xfId="113" applyNumberFormat="1" applyFont="1" applyFill="1" applyBorder="1" applyAlignment="1">
      <alignment horizontal="right" vertical="center"/>
    </xf>
    <xf numFmtId="180" fontId="38" fillId="2" borderId="1" xfId="113" applyNumberFormat="1" applyFont="1" applyFill="1" applyBorder="1" applyAlignment="1">
      <alignment horizontal="right" vertical="center"/>
    </xf>
    <xf numFmtId="180" fontId="8" fillId="2" borderId="1" xfId="113" applyNumberFormat="1" applyFont="1" applyFill="1" applyBorder="1" applyAlignment="1">
      <alignment horizontal="right" vertical="center"/>
    </xf>
    <xf numFmtId="180" fontId="38" fillId="0" borderId="1" xfId="113" applyNumberFormat="1" applyFont="1" applyFill="1" applyBorder="1" applyAlignment="1">
      <alignment horizontal="right" vertical="center"/>
    </xf>
    <xf numFmtId="0" fontId="8" fillId="0" borderId="1" xfId="113" applyFont="1" applyFill="1" applyBorder="1" applyAlignment="1">
      <alignment horizontal="center" vertical="center"/>
    </xf>
  </cellXfs>
  <cellStyles count="29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注释 2 3 5" xfId="50"/>
    <cellStyle name="常规 3 4 3" xfId="51"/>
    <cellStyle name="输入 2 2 2 4" xfId="52"/>
    <cellStyle name="计算 2" xfId="53"/>
    <cellStyle name="百分比 3 3" xfId="54"/>
    <cellStyle name="汇总 2 2 6" xfId="55"/>
    <cellStyle name="标题 5" xfId="56"/>
    <cellStyle name="常规 6" xfId="57"/>
    <cellStyle name="百分比 2" xfId="58"/>
    <cellStyle name="千位分隔[0] 7 2" xfId="59"/>
    <cellStyle name="常规 4 2 2 3" xfId="60"/>
    <cellStyle name="解释性文本 2 2" xfId="61"/>
    <cellStyle name="常规 5 2" xfId="62"/>
    <cellStyle name="标题 4 2 2" xfId="63"/>
    <cellStyle name="计算 2 3 3" xfId="64"/>
    <cellStyle name="常规 8 3" xfId="65"/>
    <cellStyle name="注释 2 3" xfId="66"/>
    <cellStyle name="注释 2 2 2 5" xfId="67"/>
    <cellStyle name="常规 8 2" xfId="68"/>
    <cellStyle name="注释 2 3 3" xfId="69"/>
    <cellStyle name="输入 2 2 2 2" xfId="70"/>
    <cellStyle name="输出 2" xfId="71"/>
    <cellStyle name="注释 2 3 4" xfId="72"/>
    <cellStyle name="输入 2 2 2 3" xfId="73"/>
    <cellStyle name="千位分隔[0] 2" xfId="74"/>
    <cellStyle name="千位分隔[0] 3" xfId="75"/>
    <cellStyle name="输入 2 2 2 5" xfId="76"/>
    <cellStyle name="千位分隔[0] 4" xfId="77"/>
    <cellStyle name="千位分隔[0] 5" xfId="78"/>
    <cellStyle name="适中 2" xfId="79"/>
    <cellStyle name="百分比 2 2" xfId="80"/>
    <cellStyle name="标题 2 2 2" xfId="81"/>
    <cellStyle name="百分比 3 2 2" xfId="82"/>
    <cellStyle name="标题 1 2" xfId="83"/>
    <cellStyle name="常规 46" xfId="84"/>
    <cellStyle name="百分比 3 2" xfId="85"/>
    <cellStyle name="标题 3 2 2" xfId="86"/>
    <cellStyle name="百分比 3" xfId="87"/>
    <cellStyle name="标题 1 2 2" xfId="88"/>
    <cellStyle name="常规 46 2" xfId="89"/>
    <cellStyle name="标题 2 2" xfId="90"/>
    <cellStyle name="标题 3 2" xfId="91"/>
    <cellStyle name="标题 4 2" xfId="92"/>
    <cellStyle name="千位分隔 3" xfId="93"/>
    <cellStyle name="标题 5 2" xfId="94"/>
    <cellStyle name="差 2" xfId="95"/>
    <cellStyle name="差 2 2" xfId="96"/>
    <cellStyle name="常规 10" xfId="97"/>
    <cellStyle name="常规 10 2" xfId="98"/>
    <cellStyle name="常规 10 2 2" xfId="99"/>
    <cellStyle name="常规 2 7" xfId="100"/>
    <cellStyle name="千位分隔[0] 3 4" xfId="101"/>
    <cellStyle name="常规 10 3" xfId="102"/>
    <cellStyle name="常规 11" xfId="103"/>
    <cellStyle name="常规 11 2" xfId="104"/>
    <cellStyle name="常规 11 3" xfId="105"/>
    <cellStyle name="常规 2 3 2 2" xfId="106"/>
    <cellStyle name="常规 11 3 2" xfId="107"/>
    <cellStyle name="常规 11 4" xfId="108"/>
    <cellStyle name="常规 2 3 2 3" xfId="109"/>
    <cellStyle name="常规 11 5" xfId="110"/>
    <cellStyle name="常规 14 17 4" xfId="111"/>
    <cellStyle name="常规 14 17 4 2" xfId="112"/>
    <cellStyle name="常规 2" xfId="113"/>
    <cellStyle name="常规 2 10" xfId="114"/>
    <cellStyle name="输入 2 5" xfId="115"/>
    <cellStyle name="常规 2 2" xfId="116"/>
    <cellStyle name="常规 2 2 2" xfId="117"/>
    <cellStyle name="输出 2 3 4" xfId="118"/>
    <cellStyle name="常规 2 2 2 2" xfId="119"/>
    <cellStyle name="常规 2 2 3" xfId="120"/>
    <cellStyle name="输出 2 3 5" xfId="121"/>
    <cellStyle name="常规 2 2 3 2" xfId="122"/>
    <cellStyle name="常规 2 2 3 3" xfId="123"/>
    <cellStyle name="常规 2 2 5" xfId="124"/>
    <cellStyle name="常规 2 3" xfId="125"/>
    <cellStyle name="常规 2 3 2" xfId="126"/>
    <cellStyle name="常规 2 3 3" xfId="127"/>
    <cellStyle name="常规 2 3 4" xfId="128"/>
    <cellStyle name="常规 2 4" xfId="129"/>
    <cellStyle name="常规 2 4 2" xfId="130"/>
    <cellStyle name="常规 2 4 3" xfId="131"/>
    <cellStyle name="常规 2 4 4" xfId="132"/>
    <cellStyle name="常规 2 5" xfId="133"/>
    <cellStyle name="千位分隔[0] 3 2" xfId="134"/>
    <cellStyle name="常规 2 5 2" xfId="135"/>
    <cellStyle name="千位分隔[0] 3 2 2" xfId="136"/>
    <cellStyle name="常规 2 6" xfId="137"/>
    <cellStyle name="千位分隔[0] 3 3" xfId="138"/>
    <cellStyle name="常规 2 6 2" xfId="139"/>
    <cellStyle name="常规 2 6 2 2" xfId="140"/>
    <cellStyle name="常规 2 6 3" xfId="141"/>
    <cellStyle name="常规 2 7 2" xfId="142"/>
    <cellStyle name="常规 2 8" xfId="143"/>
    <cellStyle name="输入 2" xfId="144"/>
    <cellStyle name="常规 2 8 2" xfId="145"/>
    <cellStyle name="输入 2 2" xfId="146"/>
    <cellStyle name="常规 2 8 3" xfId="147"/>
    <cellStyle name="输入 2 3" xfId="148"/>
    <cellStyle name="常规 2 9" xfId="149"/>
    <cellStyle name="常规 3" xfId="150"/>
    <cellStyle name="常规_2007人代会数据 2" xfId="151"/>
    <cellStyle name="常规 3 2" xfId="152"/>
    <cellStyle name="常规 3 2 2" xfId="153"/>
    <cellStyle name="常规 3 2 2 2" xfId="154"/>
    <cellStyle name="常规 3 2 3" xfId="155"/>
    <cellStyle name="常规 3 3" xfId="156"/>
    <cellStyle name="常规 3 3 2" xfId="157"/>
    <cellStyle name="常规 3 4" xfId="158"/>
    <cellStyle name="常规 3 4 2" xfId="159"/>
    <cellStyle name="千位分隔 2 5" xfId="160"/>
    <cellStyle name="常规 3 5" xfId="161"/>
    <cellStyle name="千位分隔[0] 4 2" xfId="162"/>
    <cellStyle name="常规 4" xfId="163"/>
    <cellStyle name="常规 4 2" xfId="164"/>
    <cellStyle name="常规 4 2 2" xfId="165"/>
    <cellStyle name="常规 4 4" xfId="166"/>
    <cellStyle name="常规 4 2 2 2" xfId="167"/>
    <cellStyle name="常规 4 2 3" xfId="168"/>
    <cellStyle name="千位分隔[0] 5 2" xfId="169"/>
    <cellStyle name="常规 4 2 3 2" xfId="170"/>
    <cellStyle name="常规 4 2 4" xfId="171"/>
    <cellStyle name="常规 4 3" xfId="172"/>
    <cellStyle name="常规 4 3 2" xfId="173"/>
    <cellStyle name="常规 4 3 3" xfId="174"/>
    <cellStyle name="千位分隔[0] 6 2" xfId="175"/>
    <cellStyle name="常规 46 3" xfId="176"/>
    <cellStyle name="常规 5" xfId="177"/>
    <cellStyle name="常规 6 2" xfId="178"/>
    <cellStyle name="注释 2" xfId="179"/>
    <cellStyle name="常规 7" xfId="180"/>
    <cellStyle name="常规 8" xfId="181"/>
    <cellStyle name="常规 8 4" xfId="182"/>
    <cellStyle name="常规 9" xfId="183"/>
    <cellStyle name="好 2" xfId="184"/>
    <cellStyle name="好 2 2" xfId="185"/>
    <cellStyle name="汇总 2" xfId="186"/>
    <cellStyle name="汇总 2 2" xfId="187"/>
    <cellStyle name="千位分隔 4" xfId="188"/>
    <cellStyle name="汇总 2 2 2" xfId="189"/>
    <cellStyle name="汇总 2 2 2 2" xfId="190"/>
    <cellStyle name="汇总 2 2 2 3" xfId="191"/>
    <cellStyle name="汇总 2 2 2 4" xfId="192"/>
    <cellStyle name="汇总 2 2 2 5" xfId="193"/>
    <cellStyle name="汇总 2 2 3" xfId="194"/>
    <cellStyle name="汇总 2 2 4" xfId="195"/>
    <cellStyle name="千位分隔 2 4 2" xfId="196"/>
    <cellStyle name="汇总 2 2 5" xfId="197"/>
    <cellStyle name="汇总 2 3" xfId="198"/>
    <cellStyle name="检查单元格 2" xfId="199"/>
    <cellStyle name="汇总 2 3 2" xfId="200"/>
    <cellStyle name="检查单元格 2 2" xfId="201"/>
    <cellStyle name="汇总 2 3 3" xfId="202"/>
    <cellStyle name="汇总 2 3 4" xfId="203"/>
    <cellStyle name="汇总 2 3 5" xfId="204"/>
    <cellStyle name="汇总 2 4" xfId="205"/>
    <cellStyle name="汇总 2 5" xfId="206"/>
    <cellStyle name="汇总 2 6" xfId="207"/>
    <cellStyle name="汇总 2 7" xfId="208"/>
    <cellStyle name="计算 2 2" xfId="209"/>
    <cellStyle name="计算 2 2 2" xfId="210"/>
    <cellStyle name="计算 2 2 2 2" xfId="211"/>
    <cellStyle name="计算 2 2 4" xfId="212"/>
    <cellStyle name="计算 2 2 2 3" xfId="213"/>
    <cellStyle name="计算 2 2 5" xfId="214"/>
    <cellStyle name="计算 2 2 2 4" xfId="215"/>
    <cellStyle name="计算 2 2 6" xfId="216"/>
    <cellStyle name="计算 2 2 2 5" xfId="217"/>
    <cellStyle name="输出 2 2 2" xfId="218"/>
    <cellStyle name="计算 2 2 3" xfId="219"/>
    <cellStyle name="计算 2 3" xfId="220"/>
    <cellStyle name="计算 2 3 2" xfId="221"/>
    <cellStyle name="计算 2 3 4" xfId="222"/>
    <cellStyle name="计算 2 3 5" xfId="223"/>
    <cellStyle name="计算 2 4" xfId="224"/>
    <cellStyle name="计算 2 5" xfId="225"/>
    <cellStyle name="计算 2 6" xfId="226"/>
    <cellStyle name="计算 2 7" xfId="227"/>
    <cellStyle name="解释性文本 2" xfId="228"/>
    <cellStyle name="警告文本 2" xfId="229"/>
    <cellStyle name="警告文本 2 2" xfId="230"/>
    <cellStyle name="链接单元格 2" xfId="231"/>
    <cellStyle name="注释 2 3 2" xfId="232"/>
    <cellStyle name="链接单元格 2 2" xfId="233"/>
    <cellStyle name="千位分隔 2" xfId="234"/>
    <cellStyle name="千位分隔 2 2" xfId="235"/>
    <cellStyle name="千位分隔 2 2 2" xfId="236"/>
    <cellStyle name="千位分隔 2 4" xfId="237"/>
    <cellStyle name="千位分隔 2 3" xfId="238"/>
    <cellStyle name="千位分隔 2 3 2" xfId="239"/>
    <cellStyle name="千位分隔 2 3 2 2 2" xfId="240"/>
    <cellStyle name="千位分隔 2 3 2 2 2 2" xfId="241"/>
    <cellStyle name="输入 2 2 3" xfId="242"/>
    <cellStyle name="千位分隔 2 3 2 2 2 2 2" xfId="243"/>
    <cellStyle name="千位分隔 2 3 2 2 2 3" xfId="244"/>
    <cellStyle name="输入 2 2 4" xfId="245"/>
    <cellStyle name="千位分隔 2 3 2 2 2 3 2" xfId="246"/>
    <cellStyle name="千位分隔 2 3 2 2 2 4" xfId="247"/>
    <cellStyle name="输入 2 2 5" xfId="248"/>
    <cellStyle name="千位分隔 2 4 2 2" xfId="249"/>
    <cellStyle name="千位分隔[0] 2 2" xfId="250"/>
    <cellStyle name="输入 2 4" xfId="251"/>
    <cellStyle name="千位分隔[0] 3 2 3" xfId="252"/>
    <cellStyle name="千位分隔[0] 6" xfId="253"/>
    <cellStyle name="千位分隔[0] 6 2 2" xfId="254"/>
    <cellStyle name="千位分隔[0] 6 3" xfId="255"/>
    <cellStyle name="千位分隔[0] 7" xfId="256"/>
    <cellStyle name="适中 2 2" xfId="257"/>
    <cellStyle name="输出 2 2" xfId="258"/>
    <cellStyle name="输出 2 2 2 2" xfId="259"/>
    <cellStyle name="输出 2 6" xfId="260"/>
    <cellStyle name="输出 2 2 2 3" xfId="261"/>
    <cellStyle name="输出 2 7" xfId="262"/>
    <cellStyle name="输出 2 2 2 4" xfId="263"/>
    <cellStyle name="样式 1" xfId="264"/>
    <cellStyle name="输出 2 2 2 5" xfId="265"/>
    <cellStyle name="输出 2 2 3" xfId="266"/>
    <cellStyle name="输出 2 2 4" xfId="267"/>
    <cellStyle name="输出 2 2 5" xfId="268"/>
    <cellStyle name="输出 2 2 6" xfId="269"/>
    <cellStyle name="输出 2 3" xfId="270"/>
    <cellStyle name="输出 2 3 2" xfId="271"/>
    <cellStyle name="输出 2 3 3" xfId="272"/>
    <cellStyle name="输出 2 4" xfId="273"/>
    <cellStyle name="输出 2 5" xfId="274"/>
    <cellStyle name="输入 2 2 2" xfId="275"/>
    <cellStyle name="输入 2 2 6" xfId="276"/>
    <cellStyle name="输入 2 3 2" xfId="277"/>
    <cellStyle name="输入 2 3 3" xfId="278"/>
    <cellStyle name="输入 2 3 4" xfId="279"/>
    <cellStyle name="输入 2 3 5" xfId="280"/>
    <cellStyle name="注释 2 2" xfId="281"/>
    <cellStyle name="输入 2 6" xfId="282"/>
    <cellStyle name="输入 2 7" xfId="283"/>
    <cellStyle name="注释 2 2 2" xfId="284"/>
    <cellStyle name="注释 2 2 2 2" xfId="285"/>
    <cellStyle name="注释 2 2 2 3" xfId="286"/>
    <cellStyle name="注释 2 2 2 4" xfId="287"/>
    <cellStyle name="注释 2 2 3" xfId="288"/>
    <cellStyle name="注释 2 2 4" xfId="289"/>
    <cellStyle name="注释 2 2 5" xfId="290"/>
    <cellStyle name="注释 2 2 6" xfId="291"/>
    <cellStyle name="注释 2 4" xfId="292"/>
    <cellStyle name="注释 2 5" xfId="293"/>
    <cellStyle name="注释 2 6" xfId="294"/>
    <cellStyle name="注释 2 7" xfId="295"/>
  </cellStyles>
  <tableStyles count="0" defaultTableStyle="TableStyleMedium9" defaultPivotStyle="PivotStyleLight16"/>
  <colors>
    <mruColors>
      <color rgb="00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externalLink" Target="externalLinks/externalLink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sean\&#20538;&#21153;&#31649;&#29702;\&#22320;&#26041;&#25919;&#24220;&#20538;&#21153;&#20449;&#24687;&#20844;&#24320;&#65288;&#20004;&#27743;&#26032;&#21306;&#65289;\2020\&#20538;2020 33&#3846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B5" t="str">
            <v>中国科学院大学研发科创中心及配套基础设施工程</v>
          </cell>
          <cell r="C5" t="str">
            <v>普通高校</v>
          </cell>
        </row>
        <row r="6">
          <cell r="B6" t="str">
            <v>重庆两江足球赛事中心及周边配套基础设施提升工程</v>
          </cell>
          <cell r="C6" t="str">
            <v>体育</v>
          </cell>
        </row>
        <row r="7">
          <cell r="B7" t="str">
            <v>北京理工大学重庆创新中心及基础配套设施建设工程</v>
          </cell>
          <cell r="C7" t="str">
            <v>科学</v>
          </cell>
        </row>
        <row r="8">
          <cell r="B8" t="str">
            <v>西北工业大学重庆科创中心及基础配套设施建设工程</v>
          </cell>
          <cell r="C8" t="str">
            <v>科学</v>
          </cell>
        </row>
        <row r="9">
          <cell r="B9" t="str">
            <v>两江新区协同创新区生态环境综合整治工程</v>
          </cell>
          <cell r="C9" t="str">
            <v>其他生态建设和环境保护</v>
          </cell>
        </row>
        <row r="10">
          <cell r="B10" t="str">
            <v>重庆两路寸滩保税港区智慧贸易服务基础设施工程</v>
          </cell>
          <cell r="C10" t="str">
            <v>其他</v>
          </cell>
        </row>
        <row r="11">
          <cell r="B11" t="str">
            <v>重庆两路寸滩保税港区Q分区基础设施工程</v>
          </cell>
          <cell r="C11" t="str">
            <v>其他市政建设</v>
          </cell>
        </row>
        <row r="12">
          <cell r="B12" t="str">
            <v>两江新区龙兴工业园区升级配套基础设施工程</v>
          </cell>
          <cell r="C12" t="str">
            <v>市政和产业园区基础设施</v>
          </cell>
        </row>
        <row r="13">
          <cell r="B13" t="str">
            <v>两江新区龙兴古镇提档升级配套基础设施工程</v>
          </cell>
          <cell r="C13" t="str">
            <v>社会事业</v>
          </cell>
        </row>
        <row r="14">
          <cell r="B14" t="str">
            <v>两江新区龙兴工业园生态智慧城市配套基础设施工程</v>
          </cell>
          <cell r="C14" t="str">
            <v>市政和产业园区基础设施</v>
          </cell>
        </row>
        <row r="15">
          <cell r="B15" t="str">
            <v>两江新区龙兴工业园城市品质提升配套基础设施工程</v>
          </cell>
          <cell r="C15" t="str">
            <v>市政和产业园区基础设施</v>
          </cell>
        </row>
        <row r="16">
          <cell r="B16" t="str">
            <v>两江国际汽车城基础设施改造提升工程</v>
          </cell>
          <cell r="C16" t="str">
            <v>市政和产业园区基础设施</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399914548173467"/>
    <pageSetUpPr fitToPage="1"/>
  </sheetPr>
  <dimension ref="A1:R36"/>
  <sheetViews>
    <sheetView showZeros="0" zoomScale="115" zoomScaleNormal="115" workbookViewId="0">
      <pane xSplit="1" ySplit="4" topLeftCell="B11" activePane="bottomRight" state="frozen"/>
      <selection/>
      <selection pane="topRight"/>
      <selection pane="bottomLeft"/>
      <selection pane="bottomRight" activeCell="S20" sqref="S20"/>
    </sheetView>
  </sheetViews>
  <sheetFormatPr defaultColWidth="9" defaultRowHeight="21.95" customHeight="1"/>
  <cols>
    <col min="1" max="1" width="28.75" style="490" customWidth="1"/>
    <col min="2" max="2" width="10.625" style="490" customWidth="1"/>
    <col min="3" max="3" width="9.875" style="490" customWidth="1"/>
    <col min="4" max="4" width="8.75" style="491" customWidth="1"/>
    <col min="5" max="5" width="8.875" style="490" customWidth="1"/>
    <col min="6" max="6" width="8.125" style="490" hidden="1" customWidth="1"/>
    <col min="7" max="7" width="9.75" style="492" hidden="1" customWidth="1"/>
    <col min="8" max="8" width="7.5" style="490" customWidth="1"/>
    <col min="9" max="9" width="9.5" style="491" customWidth="1"/>
    <col min="10" max="10" width="30.625" style="490" customWidth="1"/>
    <col min="11" max="12" width="10.625" style="490" customWidth="1"/>
    <col min="13" max="13" width="8.75" style="491" customWidth="1"/>
    <col min="14" max="14" width="8.875" style="490" customWidth="1"/>
    <col min="15" max="15" width="9.5" style="490" hidden="1" customWidth="1"/>
    <col min="16" max="16" width="7.5" style="492" hidden="1" customWidth="1"/>
    <col min="17" max="17" width="7.5" style="490" customWidth="1"/>
    <col min="18" max="18" width="9.5" style="491" customWidth="1"/>
    <col min="19" max="256" width="9" style="490"/>
    <col min="257" max="257" width="4.875" style="490" customWidth="1"/>
    <col min="258" max="258" width="30.625" style="490" customWidth="1"/>
    <col min="259" max="259" width="17" style="490" customWidth="1"/>
    <col min="260" max="260" width="13.5" style="490" customWidth="1"/>
    <col min="261" max="261" width="32.125" style="490" customWidth="1"/>
    <col min="262" max="262" width="15.5" style="490" customWidth="1"/>
    <col min="263" max="263" width="12.25" style="490" customWidth="1"/>
    <col min="264" max="512" width="9" style="490"/>
    <col min="513" max="513" width="4.875" style="490" customWidth="1"/>
    <col min="514" max="514" width="30.625" style="490" customWidth="1"/>
    <col min="515" max="515" width="17" style="490" customWidth="1"/>
    <col min="516" max="516" width="13.5" style="490" customWidth="1"/>
    <col min="517" max="517" width="32.125" style="490" customWidth="1"/>
    <col min="518" max="518" width="15.5" style="490" customWidth="1"/>
    <col min="519" max="519" width="12.25" style="490" customWidth="1"/>
    <col min="520" max="768" width="9" style="490"/>
    <col min="769" max="769" width="4.875" style="490" customWidth="1"/>
    <col min="770" max="770" width="30.625" style="490" customWidth="1"/>
    <col min="771" max="771" width="17" style="490" customWidth="1"/>
    <col min="772" max="772" width="13.5" style="490" customWidth="1"/>
    <col min="773" max="773" width="32.125" style="490" customWidth="1"/>
    <col min="774" max="774" width="15.5" style="490" customWidth="1"/>
    <col min="775" max="775" width="12.25" style="490" customWidth="1"/>
    <col min="776" max="1024" width="9" style="490"/>
    <col min="1025" max="1025" width="4.875" style="490" customWidth="1"/>
    <col min="1026" max="1026" width="30.625" style="490" customWidth="1"/>
    <col min="1027" max="1027" width="17" style="490" customWidth="1"/>
    <col min="1028" max="1028" width="13.5" style="490" customWidth="1"/>
    <col min="1029" max="1029" width="32.125" style="490" customWidth="1"/>
    <col min="1030" max="1030" width="15.5" style="490" customWidth="1"/>
    <col min="1031" max="1031" width="12.25" style="490" customWidth="1"/>
    <col min="1032" max="1280" width="9" style="490"/>
    <col min="1281" max="1281" width="4.875" style="490" customWidth="1"/>
    <col min="1282" max="1282" width="30.625" style="490" customWidth="1"/>
    <col min="1283" max="1283" width="17" style="490" customWidth="1"/>
    <col min="1284" max="1284" width="13.5" style="490" customWidth="1"/>
    <col min="1285" max="1285" width="32.125" style="490" customWidth="1"/>
    <col min="1286" max="1286" width="15.5" style="490" customWidth="1"/>
    <col min="1287" max="1287" width="12.25" style="490" customWidth="1"/>
    <col min="1288" max="1536" width="9" style="490"/>
    <col min="1537" max="1537" width="4.875" style="490" customWidth="1"/>
    <col min="1538" max="1538" width="30.625" style="490" customWidth="1"/>
    <col min="1539" max="1539" width="17" style="490" customWidth="1"/>
    <col min="1540" max="1540" width="13.5" style="490" customWidth="1"/>
    <col min="1541" max="1541" width="32.125" style="490" customWidth="1"/>
    <col min="1542" max="1542" width="15.5" style="490" customWidth="1"/>
    <col min="1543" max="1543" width="12.25" style="490" customWidth="1"/>
    <col min="1544" max="1792" width="9" style="490"/>
    <col min="1793" max="1793" width="4.875" style="490" customWidth="1"/>
    <col min="1794" max="1794" width="30.625" style="490" customWidth="1"/>
    <col min="1795" max="1795" width="17" style="490" customWidth="1"/>
    <col min="1796" max="1796" width="13.5" style="490" customWidth="1"/>
    <col min="1797" max="1797" width="32.125" style="490" customWidth="1"/>
    <col min="1798" max="1798" width="15.5" style="490" customWidth="1"/>
    <col min="1799" max="1799" width="12.25" style="490" customWidth="1"/>
    <col min="1800" max="2048" width="9" style="490"/>
    <col min="2049" max="2049" width="4.875" style="490" customWidth="1"/>
    <col min="2050" max="2050" width="30.625" style="490" customWidth="1"/>
    <col min="2051" max="2051" width="17" style="490" customWidth="1"/>
    <col min="2052" max="2052" width="13.5" style="490" customWidth="1"/>
    <col min="2053" max="2053" width="32.125" style="490" customWidth="1"/>
    <col min="2054" max="2054" width="15.5" style="490" customWidth="1"/>
    <col min="2055" max="2055" width="12.25" style="490" customWidth="1"/>
    <col min="2056" max="2304" width="9" style="490"/>
    <col min="2305" max="2305" width="4.875" style="490" customWidth="1"/>
    <col min="2306" max="2306" width="30.625" style="490" customWidth="1"/>
    <col min="2307" max="2307" width="17" style="490" customWidth="1"/>
    <col min="2308" max="2308" width="13.5" style="490" customWidth="1"/>
    <col min="2309" max="2309" width="32.125" style="490" customWidth="1"/>
    <col min="2310" max="2310" width="15.5" style="490" customWidth="1"/>
    <col min="2311" max="2311" width="12.25" style="490" customWidth="1"/>
    <col min="2312" max="2560" width="9" style="490"/>
    <col min="2561" max="2561" width="4.875" style="490" customWidth="1"/>
    <col min="2562" max="2562" width="30.625" style="490" customWidth="1"/>
    <col min="2563" max="2563" width="17" style="490" customWidth="1"/>
    <col min="2564" max="2564" width="13.5" style="490" customWidth="1"/>
    <col min="2565" max="2565" width="32.125" style="490" customWidth="1"/>
    <col min="2566" max="2566" width="15.5" style="490" customWidth="1"/>
    <col min="2567" max="2567" width="12.25" style="490" customWidth="1"/>
    <col min="2568" max="2816" width="9" style="490"/>
    <col min="2817" max="2817" width="4.875" style="490" customWidth="1"/>
    <col min="2818" max="2818" width="30.625" style="490" customWidth="1"/>
    <col min="2819" max="2819" width="17" style="490" customWidth="1"/>
    <col min="2820" max="2820" width="13.5" style="490" customWidth="1"/>
    <col min="2821" max="2821" width="32.125" style="490" customWidth="1"/>
    <col min="2822" max="2822" width="15.5" style="490" customWidth="1"/>
    <col min="2823" max="2823" width="12.25" style="490" customWidth="1"/>
    <col min="2824" max="3072" width="9" style="490"/>
    <col min="3073" max="3073" width="4.875" style="490" customWidth="1"/>
    <col min="3074" max="3074" width="30.625" style="490" customWidth="1"/>
    <col min="3075" max="3075" width="17" style="490" customWidth="1"/>
    <col min="3076" max="3076" width="13.5" style="490" customWidth="1"/>
    <col min="3077" max="3077" width="32.125" style="490" customWidth="1"/>
    <col min="3078" max="3078" width="15.5" style="490" customWidth="1"/>
    <col min="3079" max="3079" width="12.25" style="490" customWidth="1"/>
    <col min="3080" max="3328" width="9" style="490"/>
    <col min="3329" max="3329" width="4.875" style="490" customWidth="1"/>
    <col min="3330" max="3330" width="30.625" style="490" customWidth="1"/>
    <col min="3331" max="3331" width="17" style="490" customWidth="1"/>
    <col min="3332" max="3332" width="13.5" style="490" customWidth="1"/>
    <col min="3333" max="3333" width="32.125" style="490" customWidth="1"/>
    <col min="3334" max="3334" width="15.5" style="490" customWidth="1"/>
    <col min="3335" max="3335" width="12.25" style="490" customWidth="1"/>
    <col min="3336" max="3584" width="9" style="490"/>
    <col min="3585" max="3585" width="4.875" style="490" customWidth="1"/>
    <col min="3586" max="3586" width="30.625" style="490" customWidth="1"/>
    <col min="3587" max="3587" width="17" style="490" customWidth="1"/>
    <col min="3588" max="3588" width="13.5" style="490" customWidth="1"/>
    <col min="3589" max="3589" width="32.125" style="490" customWidth="1"/>
    <col min="3590" max="3590" width="15.5" style="490" customWidth="1"/>
    <col min="3591" max="3591" width="12.25" style="490" customWidth="1"/>
    <col min="3592" max="3840" width="9" style="490"/>
    <col min="3841" max="3841" width="4.875" style="490" customWidth="1"/>
    <col min="3842" max="3842" width="30.625" style="490" customWidth="1"/>
    <col min="3843" max="3843" width="17" style="490" customWidth="1"/>
    <col min="3844" max="3844" width="13.5" style="490" customWidth="1"/>
    <col min="3845" max="3845" width="32.125" style="490" customWidth="1"/>
    <col min="3846" max="3846" width="15.5" style="490" customWidth="1"/>
    <col min="3847" max="3847" width="12.25" style="490" customWidth="1"/>
    <col min="3848" max="4096" width="9" style="490"/>
    <col min="4097" max="4097" width="4.875" style="490" customWidth="1"/>
    <col min="4098" max="4098" width="30.625" style="490" customWidth="1"/>
    <col min="4099" max="4099" width="17" style="490" customWidth="1"/>
    <col min="4100" max="4100" width="13.5" style="490" customWidth="1"/>
    <col min="4101" max="4101" width="32.125" style="490" customWidth="1"/>
    <col min="4102" max="4102" width="15.5" style="490" customWidth="1"/>
    <col min="4103" max="4103" width="12.25" style="490" customWidth="1"/>
    <col min="4104" max="4352" width="9" style="490"/>
    <col min="4353" max="4353" width="4.875" style="490" customWidth="1"/>
    <col min="4354" max="4354" width="30.625" style="490" customWidth="1"/>
    <col min="4355" max="4355" width="17" style="490" customWidth="1"/>
    <col min="4356" max="4356" width="13.5" style="490" customWidth="1"/>
    <col min="4357" max="4357" width="32.125" style="490" customWidth="1"/>
    <col min="4358" max="4358" width="15.5" style="490" customWidth="1"/>
    <col min="4359" max="4359" width="12.25" style="490" customWidth="1"/>
    <col min="4360" max="4608" width="9" style="490"/>
    <col min="4609" max="4609" width="4.875" style="490" customWidth="1"/>
    <col min="4610" max="4610" width="30.625" style="490" customWidth="1"/>
    <col min="4611" max="4611" width="17" style="490" customWidth="1"/>
    <col min="4612" max="4612" width="13.5" style="490" customWidth="1"/>
    <col min="4613" max="4613" width="32.125" style="490" customWidth="1"/>
    <col min="4614" max="4614" width="15.5" style="490" customWidth="1"/>
    <col min="4615" max="4615" width="12.25" style="490" customWidth="1"/>
    <col min="4616" max="4864" width="9" style="490"/>
    <col min="4865" max="4865" width="4.875" style="490" customWidth="1"/>
    <col min="4866" max="4866" width="30.625" style="490" customWidth="1"/>
    <col min="4867" max="4867" width="17" style="490" customWidth="1"/>
    <col min="4868" max="4868" width="13.5" style="490" customWidth="1"/>
    <col min="4869" max="4869" width="32.125" style="490" customWidth="1"/>
    <col min="4870" max="4870" width="15.5" style="490" customWidth="1"/>
    <col min="4871" max="4871" width="12.25" style="490" customWidth="1"/>
    <col min="4872" max="5120" width="9" style="490"/>
    <col min="5121" max="5121" width="4.875" style="490" customWidth="1"/>
    <col min="5122" max="5122" width="30.625" style="490" customWidth="1"/>
    <col min="5123" max="5123" width="17" style="490" customWidth="1"/>
    <col min="5124" max="5124" width="13.5" style="490" customWidth="1"/>
    <col min="5125" max="5125" width="32.125" style="490" customWidth="1"/>
    <col min="5126" max="5126" width="15.5" style="490" customWidth="1"/>
    <col min="5127" max="5127" width="12.25" style="490" customWidth="1"/>
    <col min="5128" max="5376" width="9" style="490"/>
    <col min="5377" max="5377" width="4.875" style="490" customWidth="1"/>
    <col min="5378" max="5378" width="30.625" style="490" customWidth="1"/>
    <col min="5379" max="5379" width="17" style="490" customWidth="1"/>
    <col min="5380" max="5380" width="13.5" style="490" customWidth="1"/>
    <col min="5381" max="5381" width="32.125" style="490" customWidth="1"/>
    <col min="5382" max="5382" width="15.5" style="490" customWidth="1"/>
    <col min="5383" max="5383" width="12.25" style="490" customWidth="1"/>
    <col min="5384" max="5632" width="9" style="490"/>
    <col min="5633" max="5633" width="4.875" style="490" customWidth="1"/>
    <col min="5634" max="5634" width="30.625" style="490" customWidth="1"/>
    <col min="5635" max="5635" width="17" style="490" customWidth="1"/>
    <col min="5636" max="5636" width="13.5" style="490" customWidth="1"/>
    <col min="5637" max="5637" width="32.125" style="490" customWidth="1"/>
    <col min="5638" max="5638" width="15.5" style="490" customWidth="1"/>
    <col min="5639" max="5639" width="12.25" style="490" customWidth="1"/>
    <col min="5640" max="5888" width="9" style="490"/>
    <col min="5889" max="5889" width="4.875" style="490" customWidth="1"/>
    <col min="5890" max="5890" width="30.625" style="490" customWidth="1"/>
    <col min="5891" max="5891" width="17" style="490" customWidth="1"/>
    <col min="5892" max="5892" width="13.5" style="490" customWidth="1"/>
    <col min="5893" max="5893" width="32.125" style="490" customWidth="1"/>
    <col min="5894" max="5894" width="15.5" style="490" customWidth="1"/>
    <col min="5895" max="5895" width="12.25" style="490" customWidth="1"/>
    <col min="5896" max="6144" width="9" style="490"/>
    <col min="6145" max="6145" width="4.875" style="490" customWidth="1"/>
    <col min="6146" max="6146" width="30.625" style="490" customWidth="1"/>
    <col min="6147" max="6147" width="17" style="490" customWidth="1"/>
    <col min="6148" max="6148" width="13.5" style="490" customWidth="1"/>
    <col min="6149" max="6149" width="32.125" style="490" customWidth="1"/>
    <col min="6150" max="6150" width="15.5" style="490" customWidth="1"/>
    <col min="6151" max="6151" width="12.25" style="490" customWidth="1"/>
    <col min="6152" max="6400" width="9" style="490"/>
    <col min="6401" max="6401" width="4.875" style="490" customWidth="1"/>
    <col min="6402" max="6402" width="30.625" style="490" customWidth="1"/>
    <col min="6403" max="6403" width="17" style="490" customWidth="1"/>
    <col min="6404" max="6404" width="13.5" style="490" customWidth="1"/>
    <col min="6405" max="6405" width="32.125" style="490" customWidth="1"/>
    <col min="6406" max="6406" width="15.5" style="490" customWidth="1"/>
    <col min="6407" max="6407" width="12.25" style="490" customWidth="1"/>
    <col min="6408" max="6656" width="9" style="490"/>
    <col min="6657" max="6657" width="4.875" style="490" customWidth="1"/>
    <col min="6658" max="6658" width="30.625" style="490" customWidth="1"/>
    <col min="6659" max="6659" width="17" style="490" customWidth="1"/>
    <col min="6660" max="6660" width="13.5" style="490" customWidth="1"/>
    <col min="6661" max="6661" width="32.125" style="490" customWidth="1"/>
    <col min="6662" max="6662" width="15.5" style="490" customWidth="1"/>
    <col min="6663" max="6663" width="12.25" style="490" customWidth="1"/>
    <col min="6664" max="6912" width="9" style="490"/>
    <col min="6913" max="6913" width="4.875" style="490" customWidth="1"/>
    <col min="6914" max="6914" width="30.625" style="490" customWidth="1"/>
    <col min="6915" max="6915" width="17" style="490" customWidth="1"/>
    <col min="6916" max="6916" width="13.5" style="490" customWidth="1"/>
    <col min="6917" max="6917" width="32.125" style="490" customWidth="1"/>
    <col min="6918" max="6918" width="15.5" style="490" customWidth="1"/>
    <col min="6919" max="6919" width="12.25" style="490" customWidth="1"/>
    <col min="6920" max="7168" width="9" style="490"/>
    <col min="7169" max="7169" width="4.875" style="490" customWidth="1"/>
    <col min="7170" max="7170" width="30.625" style="490" customWidth="1"/>
    <col min="7171" max="7171" width="17" style="490" customWidth="1"/>
    <col min="7172" max="7172" width="13.5" style="490" customWidth="1"/>
    <col min="7173" max="7173" width="32.125" style="490" customWidth="1"/>
    <col min="7174" max="7174" width="15.5" style="490" customWidth="1"/>
    <col min="7175" max="7175" width="12.25" style="490" customWidth="1"/>
    <col min="7176" max="7424" width="9" style="490"/>
    <col min="7425" max="7425" width="4.875" style="490" customWidth="1"/>
    <col min="7426" max="7426" width="30.625" style="490" customWidth="1"/>
    <col min="7427" max="7427" width="17" style="490" customWidth="1"/>
    <col min="7428" max="7428" width="13.5" style="490" customWidth="1"/>
    <col min="7429" max="7429" width="32.125" style="490" customWidth="1"/>
    <col min="7430" max="7430" width="15.5" style="490" customWidth="1"/>
    <col min="7431" max="7431" width="12.25" style="490" customWidth="1"/>
    <col min="7432" max="7680" width="9" style="490"/>
    <col min="7681" max="7681" width="4.875" style="490" customWidth="1"/>
    <col min="7682" max="7682" width="30.625" style="490" customWidth="1"/>
    <col min="7683" max="7683" width="17" style="490" customWidth="1"/>
    <col min="7684" max="7684" width="13.5" style="490" customWidth="1"/>
    <col min="7685" max="7685" width="32.125" style="490" customWidth="1"/>
    <col min="7686" max="7686" width="15.5" style="490" customWidth="1"/>
    <col min="7687" max="7687" width="12.25" style="490" customWidth="1"/>
    <col min="7688" max="7936" width="9" style="490"/>
    <col min="7937" max="7937" width="4.875" style="490" customWidth="1"/>
    <col min="7938" max="7938" width="30.625" style="490" customWidth="1"/>
    <col min="7939" max="7939" width="17" style="490" customWidth="1"/>
    <col min="7940" max="7940" width="13.5" style="490" customWidth="1"/>
    <col min="7941" max="7941" width="32.125" style="490" customWidth="1"/>
    <col min="7942" max="7942" width="15.5" style="490" customWidth="1"/>
    <col min="7943" max="7943" width="12.25" style="490" customWidth="1"/>
    <col min="7944" max="8192" width="9" style="490"/>
    <col min="8193" max="8193" width="4.875" style="490" customWidth="1"/>
    <col min="8194" max="8194" width="30.625" style="490" customWidth="1"/>
    <col min="8195" max="8195" width="17" style="490" customWidth="1"/>
    <col min="8196" max="8196" width="13.5" style="490" customWidth="1"/>
    <col min="8197" max="8197" width="32.125" style="490" customWidth="1"/>
    <col min="8198" max="8198" width="15.5" style="490" customWidth="1"/>
    <col min="8199" max="8199" width="12.25" style="490" customWidth="1"/>
    <col min="8200" max="8448" width="9" style="490"/>
    <col min="8449" max="8449" width="4.875" style="490" customWidth="1"/>
    <col min="8450" max="8450" width="30.625" style="490" customWidth="1"/>
    <col min="8451" max="8451" width="17" style="490" customWidth="1"/>
    <col min="8452" max="8452" width="13.5" style="490" customWidth="1"/>
    <col min="8453" max="8453" width="32.125" style="490" customWidth="1"/>
    <col min="8454" max="8454" width="15.5" style="490" customWidth="1"/>
    <col min="8455" max="8455" width="12.25" style="490" customWidth="1"/>
    <col min="8456" max="8704" width="9" style="490"/>
    <col min="8705" max="8705" width="4.875" style="490" customWidth="1"/>
    <col min="8706" max="8706" width="30.625" style="490" customWidth="1"/>
    <col min="8707" max="8707" width="17" style="490" customWidth="1"/>
    <col min="8708" max="8708" width="13.5" style="490" customWidth="1"/>
    <col min="8709" max="8709" width="32.125" style="490" customWidth="1"/>
    <col min="8710" max="8710" width="15.5" style="490" customWidth="1"/>
    <col min="8711" max="8711" width="12.25" style="490" customWidth="1"/>
    <col min="8712" max="8960" width="9" style="490"/>
    <col min="8961" max="8961" width="4.875" style="490" customWidth="1"/>
    <col min="8962" max="8962" width="30.625" style="490" customWidth="1"/>
    <col min="8963" max="8963" width="17" style="490" customWidth="1"/>
    <col min="8964" max="8964" width="13.5" style="490" customWidth="1"/>
    <col min="8965" max="8965" width="32.125" style="490" customWidth="1"/>
    <col min="8966" max="8966" width="15.5" style="490" customWidth="1"/>
    <col min="8967" max="8967" width="12.25" style="490" customWidth="1"/>
    <col min="8968" max="9216" width="9" style="490"/>
    <col min="9217" max="9217" width="4.875" style="490" customWidth="1"/>
    <col min="9218" max="9218" width="30.625" style="490" customWidth="1"/>
    <col min="9219" max="9219" width="17" style="490" customWidth="1"/>
    <col min="9220" max="9220" width="13.5" style="490" customWidth="1"/>
    <col min="9221" max="9221" width="32.125" style="490" customWidth="1"/>
    <col min="9222" max="9222" width="15.5" style="490" customWidth="1"/>
    <col min="9223" max="9223" width="12.25" style="490" customWidth="1"/>
    <col min="9224" max="9472" width="9" style="490"/>
    <col min="9473" max="9473" width="4.875" style="490" customWidth="1"/>
    <col min="9474" max="9474" width="30.625" style="490" customWidth="1"/>
    <col min="9475" max="9475" width="17" style="490" customWidth="1"/>
    <col min="9476" max="9476" width="13.5" style="490" customWidth="1"/>
    <col min="9477" max="9477" width="32.125" style="490" customWidth="1"/>
    <col min="9478" max="9478" width="15.5" style="490" customWidth="1"/>
    <col min="9479" max="9479" width="12.25" style="490" customWidth="1"/>
    <col min="9480" max="9728" width="9" style="490"/>
    <col min="9729" max="9729" width="4.875" style="490" customWidth="1"/>
    <col min="9730" max="9730" width="30.625" style="490" customWidth="1"/>
    <col min="9731" max="9731" width="17" style="490" customWidth="1"/>
    <col min="9732" max="9732" width="13.5" style="490" customWidth="1"/>
    <col min="9733" max="9733" width="32.125" style="490" customWidth="1"/>
    <col min="9734" max="9734" width="15.5" style="490" customWidth="1"/>
    <col min="9735" max="9735" width="12.25" style="490" customWidth="1"/>
    <col min="9736" max="9984" width="9" style="490"/>
    <col min="9985" max="9985" width="4.875" style="490" customWidth="1"/>
    <col min="9986" max="9986" width="30.625" style="490" customWidth="1"/>
    <col min="9987" max="9987" width="17" style="490" customWidth="1"/>
    <col min="9988" max="9988" width="13.5" style="490" customWidth="1"/>
    <col min="9989" max="9989" width="32.125" style="490" customWidth="1"/>
    <col min="9990" max="9990" width="15.5" style="490" customWidth="1"/>
    <col min="9991" max="9991" width="12.25" style="490" customWidth="1"/>
    <col min="9992" max="10240" width="9" style="490"/>
    <col min="10241" max="10241" width="4.875" style="490" customWidth="1"/>
    <col min="10242" max="10242" width="30.625" style="490" customWidth="1"/>
    <col min="10243" max="10243" width="17" style="490" customWidth="1"/>
    <col min="10244" max="10244" width="13.5" style="490" customWidth="1"/>
    <col min="10245" max="10245" width="32.125" style="490" customWidth="1"/>
    <col min="10246" max="10246" width="15.5" style="490" customWidth="1"/>
    <col min="10247" max="10247" width="12.25" style="490" customWidth="1"/>
    <col min="10248" max="10496" width="9" style="490"/>
    <col min="10497" max="10497" width="4.875" style="490" customWidth="1"/>
    <col min="10498" max="10498" width="30.625" style="490" customWidth="1"/>
    <col min="10499" max="10499" width="17" style="490" customWidth="1"/>
    <col min="10500" max="10500" width="13.5" style="490" customWidth="1"/>
    <col min="10501" max="10501" width="32.125" style="490" customWidth="1"/>
    <col min="10502" max="10502" width="15.5" style="490" customWidth="1"/>
    <col min="10503" max="10503" width="12.25" style="490" customWidth="1"/>
    <col min="10504" max="10752" width="9" style="490"/>
    <col min="10753" max="10753" width="4.875" style="490" customWidth="1"/>
    <col min="10754" max="10754" width="30.625" style="490" customWidth="1"/>
    <col min="10755" max="10755" width="17" style="490" customWidth="1"/>
    <col min="10756" max="10756" width="13.5" style="490" customWidth="1"/>
    <col min="10757" max="10757" width="32.125" style="490" customWidth="1"/>
    <col min="10758" max="10758" width="15.5" style="490" customWidth="1"/>
    <col min="10759" max="10759" width="12.25" style="490" customWidth="1"/>
    <col min="10760" max="11008" width="9" style="490"/>
    <col min="11009" max="11009" width="4.875" style="490" customWidth="1"/>
    <col min="11010" max="11010" width="30.625" style="490" customWidth="1"/>
    <col min="11011" max="11011" width="17" style="490" customWidth="1"/>
    <col min="11012" max="11012" width="13.5" style="490" customWidth="1"/>
    <col min="11013" max="11013" width="32.125" style="490" customWidth="1"/>
    <col min="11014" max="11014" width="15.5" style="490" customWidth="1"/>
    <col min="11015" max="11015" width="12.25" style="490" customWidth="1"/>
    <col min="11016" max="11264" width="9" style="490"/>
    <col min="11265" max="11265" width="4.875" style="490" customWidth="1"/>
    <col min="11266" max="11266" width="30.625" style="490" customWidth="1"/>
    <col min="11267" max="11267" width="17" style="490" customWidth="1"/>
    <col min="11268" max="11268" width="13.5" style="490" customWidth="1"/>
    <col min="11269" max="11269" width="32.125" style="490" customWidth="1"/>
    <col min="11270" max="11270" width="15.5" style="490" customWidth="1"/>
    <col min="11271" max="11271" width="12.25" style="490" customWidth="1"/>
    <col min="11272" max="11520" width="9" style="490"/>
    <col min="11521" max="11521" width="4.875" style="490" customWidth="1"/>
    <col min="11522" max="11522" width="30.625" style="490" customWidth="1"/>
    <col min="11523" max="11523" width="17" style="490" customWidth="1"/>
    <col min="11524" max="11524" width="13.5" style="490" customWidth="1"/>
    <col min="11525" max="11525" width="32.125" style="490" customWidth="1"/>
    <col min="11526" max="11526" width="15.5" style="490" customWidth="1"/>
    <col min="11527" max="11527" width="12.25" style="490" customWidth="1"/>
    <col min="11528" max="11776" width="9" style="490"/>
    <col min="11777" max="11777" width="4.875" style="490" customWidth="1"/>
    <col min="11778" max="11778" width="30.625" style="490" customWidth="1"/>
    <col min="11779" max="11779" width="17" style="490" customWidth="1"/>
    <col min="11780" max="11780" width="13.5" style="490" customWidth="1"/>
    <col min="11781" max="11781" width="32.125" style="490" customWidth="1"/>
    <col min="11782" max="11782" width="15.5" style="490" customWidth="1"/>
    <col min="11783" max="11783" width="12.25" style="490" customWidth="1"/>
    <col min="11784" max="12032" width="9" style="490"/>
    <col min="12033" max="12033" width="4.875" style="490" customWidth="1"/>
    <col min="12034" max="12034" width="30.625" style="490" customWidth="1"/>
    <col min="12035" max="12035" width="17" style="490" customWidth="1"/>
    <col min="12036" max="12036" width="13.5" style="490" customWidth="1"/>
    <col min="12037" max="12037" width="32.125" style="490" customWidth="1"/>
    <col min="12038" max="12038" width="15.5" style="490" customWidth="1"/>
    <col min="12039" max="12039" width="12.25" style="490" customWidth="1"/>
    <col min="12040" max="12288" width="9" style="490"/>
    <col min="12289" max="12289" width="4.875" style="490" customWidth="1"/>
    <col min="12290" max="12290" width="30.625" style="490" customWidth="1"/>
    <col min="12291" max="12291" width="17" style="490" customWidth="1"/>
    <col min="12292" max="12292" width="13.5" style="490" customWidth="1"/>
    <col min="12293" max="12293" width="32.125" style="490" customWidth="1"/>
    <col min="12294" max="12294" width="15.5" style="490" customWidth="1"/>
    <col min="12295" max="12295" width="12.25" style="490" customWidth="1"/>
    <col min="12296" max="12544" width="9" style="490"/>
    <col min="12545" max="12545" width="4.875" style="490" customWidth="1"/>
    <col min="12546" max="12546" width="30.625" style="490" customWidth="1"/>
    <col min="12547" max="12547" width="17" style="490" customWidth="1"/>
    <col min="12548" max="12548" width="13.5" style="490" customWidth="1"/>
    <col min="12549" max="12549" width="32.125" style="490" customWidth="1"/>
    <col min="12550" max="12550" width="15.5" style="490" customWidth="1"/>
    <col min="12551" max="12551" width="12.25" style="490" customWidth="1"/>
    <col min="12552" max="12800" width="9" style="490"/>
    <col min="12801" max="12801" width="4.875" style="490" customWidth="1"/>
    <col min="12802" max="12802" width="30.625" style="490" customWidth="1"/>
    <col min="12803" max="12803" width="17" style="490" customWidth="1"/>
    <col min="12804" max="12804" width="13.5" style="490" customWidth="1"/>
    <col min="12805" max="12805" width="32.125" style="490" customWidth="1"/>
    <col min="12806" max="12806" width="15.5" style="490" customWidth="1"/>
    <col min="12807" max="12807" width="12.25" style="490" customWidth="1"/>
    <col min="12808" max="13056" width="9" style="490"/>
    <col min="13057" max="13057" width="4.875" style="490" customWidth="1"/>
    <col min="13058" max="13058" width="30.625" style="490" customWidth="1"/>
    <col min="13059" max="13059" width="17" style="490" customWidth="1"/>
    <col min="13060" max="13060" width="13.5" style="490" customWidth="1"/>
    <col min="13061" max="13061" width="32.125" style="490" customWidth="1"/>
    <col min="13062" max="13062" width="15.5" style="490" customWidth="1"/>
    <col min="13063" max="13063" width="12.25" style="490" customWidth="1"/>
    <col min="13064" max="13312" width="9" style="490"/>
    <col min="13313" max="13313" width="4.875" style="490" customWidth="1"/>
    <col min="13314" max="13314" width="30.625" style="490" customWidth="1"/>
    <col min="13315" max="13315" width="17" style="490" customWidth="1"/>
    <col min="13316" max="13316" width="13.5" style="490" customWidth="1"/>
    <col min="13317" max="13317" width="32.125" style="490" customWidth="1"/>
    <col min="13318" max="13318" width="15.5" style="490" customWidth="1"/>
    <col min="13319" max="13319" width="12.25" style="490" customWidth="1"/>
    <col min="13320" max="13568" width="9" style="490"/>
    <col min="13569" max="13569" width="4.875" style="490" customWidth="1"/>
    <col min="13570" max="13570" width="30.625" style="490" customWidth="1"/>
    <col min="13571" max="13571" width="17" style="490" customWidth="1"/>
    <col min="13572" max="13572" width="13.5" style="490" customWidth="1"/>
    <col min="13573" max="13573" width="32.125" style="490" customWidth="1"/>
    <col min="13574" max="13574" width="15.5" style="490" customWidth="1"/>
    <col min="13575" max="13575" width="12.25" style="490" customWidth="1"/>
    <col min="13576" max="13824" width="9" style="490"/>
    <col min="13825" max="13825" width="4.875" style="490" customWidth="1"/>
    <col min="13826" max="13826" width="30.625" style="490" customWidth="1"/>
    <col min="13827" max="13827" width="17" style="490" customWidth="1"/>
    <col min="13828" max="13828" width="13.5" style="490" customWidth="1"/>
    <col min="13829" max="13829" width="32.125" style="490" customWidth="1"/>
    <col min="13830" max="13830" width="15.5" style="490" customWidth="1"/>
    <col min="13831" max="13831" width="12.25" style="490" customWidth="1"/>
    <col min="13832" max="14080" width="9" style="490"/>
    <col min="14081" max="14081" width="4.875" style="490" customWidth="1"/>
    <col min="14082" max="14082" width="30.625" style="490" customWidth="1"/>
    <col min="14083" max="14083" width="17" style="490" customWidth="1"/>
    <col min="14084" max="14084" width="13.5" style="490" customWidth="1"/>
    <col min="14085" max="14085" width="32.125" style="490" customWidth="1"/>
    <col min="14086" max="14086" width="15.5" style="490" customWidth="1"/>
    <col min="14087" max="14087" width="12.25" style="490" customWidth="1"/>
    <col min="14088" max="14336" width="9" style="490"/>
    <col min="14337" max="14337" width="4.875" style="490" customWidth="1"/>
    <col min="14338" max="14338" width="30.625" style="490" customWidth="1"/>
    <col min="14339" max="14339" width="17" style="490" customWidth="1"/>
    <col min="14340" max="14340" width="13.5" style="490" customWidth="1"/>
    <col min="14341" max="14341" width="32.125" style="490" customWidth="1"/>
    <col min="14342" max="14342" width="15.5" style="490" customWidth="1"/>
    <col min="14343" max="14343" width="12.25" style="490" customWidth="1"/>
    <col min="14344" max="14592" width="9" style="490"/>
    <col min="14593" max="14593" width="4.875" style="490" customWidth="1"/>
    <col min="14594" max="14594" width="30.625" style="490" customWidth="1"/>
    <col min="14595" max="14595" width="17" style="490" customWidth="1"/>
    <col min="14596" max="14596" width="13.5" style="490" customWidth="1"/>
    <col min="14597" max="14597" width="32.125" style="490" customWidth="1"/>
    <col min="14598" max="14598" width="15.5" style="490" customWidth="1"/>
    <col min="14599" max="14599" width="12.25" style="490" customWidth="1"/>
    <col min="14600" max="14848" width="9" style="490"/>
    <col min="14849" max="14849" width="4.875" style="490" customWidth="1"/>
    <col min="14850" max="14850" width="30.625" style="490" customWidth="1"/>
    <col min="14851" max="14851" width="17" style="490" customWidth="1"/>
    <col min="14852" max="14852" width="13.5" style="490" customWidth="1"/>
    <col min="14853" max="14853" width="32.125" style="490" customWidth="1"/>
    <col min="14854" max="14854" width="15.5" style="490" customWidth="1"/>
    <col min="14855" max="14855" width="12.25" style="490" customWidth="1"/>
    <col min="14856" max="15104" width="9" style="490"/>
    <col min="15105" max="15105" width="4.875" style="490" customWidth="1"/>
    <col min="15106" max="15106" width="30.625" style="490" customWidth="1"/>
    <col min="15107" max="15107" width="17" style="490" customWidth="1"/>
    <col min="15108" max="15108" width="13.5" style="490" customWidth="1"/>
    <col min="15109" max="15109" width="32.125" style="490" customWidth="1"/>
    <col min="15110" max="15110" width="15.5" style="490" customWidth="1"/>
    <col min="15111" max="15111" width="12.25" style="490" customWidth="1"/>
    <col min="15112" max="15360" width="9" style="490"/>
    <col min="15361" max="15361" width="4.875" style="490" customWidth="1"/>
    <col min="15362" max="15362" width="30.625" style="490" customWidth="1"/>
    <col min="15363" max="15363" width="17" style="490" customWidth="1"/>
    <col min="15364" max="15364" width="13.5" style="490" customWidth="1"/>
    <col min="15365" max="15365" width="32.125" style="490" customWidth="1"/>
    <col min="15366" max="15366" width="15.5" style="490" customWidth="1"/>
    <col min="15367" max="15367" width="12.25" style="490" customWidth="1"/>
    <col min="15368" max="15616" width="9" style="490"/>
    <col min="15617" max="15617" width="4.875" style="490" customWidth="1"/>
    <col min="15618" max="15618" width="30.625" style="490" customWidth="1"/>
    <col min="15619" max="15619" width="17" style="490" customWidth="1"/>
    <col min="15620" max="15620" width="13.5" style="490" customWidth="1"/>
    <col min="15621" max="15621" width="32.125" style="490" customWidth="1"/>
    <col min="15622" max="15622" width="15.5" style="490" customWidth="1"/>
    <col min="15623" max="15623" width="12.25" style="490" customWidth="1"/>
    <col min="15624" max="15872" width="9" style="490"/>
    <col min="15873" max="15873" width="4.875" style="490" customWidth="1"/>
    <col min="15874" max="15874" width="30.625" style="490" customWidth="1"/>
    <col min="15875" max="15875" width="17" style="490" customWidth="1"/>
    <col min="15876" max="15876" width="13.5" style="490" customWidth="1"/>
    <col min="15877" max="15877" width="32.125" style="490" customWidth="1"/>
    <col min="15878" max="15878" width="15.5" style="490" customWidth="1"/>
    <col min="15879" max="15879" width="12.25" style="490" customWidth="1"/>
    <col min="15880" max="16128" width="9" style="490"/>
    <col min="16129" max="16129" width="4.875" style="490" customWidth="1"/>
    <col min="16130" max="16130" width="30.625" style="490" customWidth="1"/>
    <col min="16131" max="16131" width="17" style="490" customWidth="1"/>
    <col min="16132" max="16132" width="13.5" style="490" customWidth="1"/>
    <col min="16133" max="16133" width="32.125" style="490" customWidth="1"/>
    <col min="16134" max="16134" width="15.5" style="490" customWidth="1"/>
    <col min="16135" max="16135" width="12.25" style="490" customWidth="1"/>
    <col min="16136" max="16384" width="9" style="490"/>
  </cols>
  <sheetData>
    <row r="1" ht="18.75" customHeight="1" spans="1:18">
      <c r="A1" s="122" t="s">
        <v>0</v>
      </c>
      <c r="B1" s="122"/>
      <c r="C1" s="122"/>
      <c r="D1" s="122"/>
      <c r="E1" s="122"/>
      <c r="F1" s="122"/>
      <c r="G1" s="122"/>
      <c r="H1" s="122"/>
      <c r="I1" s="122"/>
      <c r="J1" s="122"/>
      <c r="K1" s="122"/>
      <c r="L1" s="122"/>
      <c r="M1" s="516"/>
      <c r="N1" s="517"/>
      <c r="O1" s="517"/>
      <c r="P1" s="518"/>
      <c r="Q1" s="517"/>
      <c r="R1" s="534"/>
    </row>
    <row r="2" ht="18.75" customHeight="1" spans="1:18">
      <c r="A2" s="123" t="s">
        <v>1</v>
      </c>
      <c r="B2" s="123"/>
      <c r="C2" s="123"/>
      <c r="D2" s="123"/>
      <c r="E2" s="123"/>
      <c r="F2" s="123"/>
      <c r="G2" s="123"/>
      <c r="H2" s="123"/>
      <c r="I2" s="123"/>
      <c r="J2" s="123"/>
      <c r="K2" s="123"/>
      <c r="L2" s="123"/>
      <c r="M2" s="123"/>
      <c r="N2" s="123"/>
      <c r="O2" s="123"/>
      <c r="P2" s="123"/>
      <c r="Q2" s="123"/>
      <c r="R2" s="123"/>
    </row>
    <row r="3" ht="17.25" customHeight="1" spans="1:18">
      <c r="A3" s="123"/>
      <c r="B3" s="493"/>
      <c r="C3" s="494"/>
      <c r="D3" s="495"/>
      <c r="E3" s="494"/>
      <c r="F3" s="123"/>
      <c r="G3" s="496"/>
      <c r="H3" s="123"/>
      <c r="I3" s="519"/>
      <c r="J3" s="123"/>
      <c r="K3" s="123"/>
      <c r="L3" s="123"/>
      <c r="M3" s="495"/>
      <c r="N3" s="520" t="s">
        <v>2</v>
      </c>
      <c r="O3" s="520"/>
      <c r="P3" s="520"/>
      <c r="Q3" s="520"/>
      <c r="R3" s="520"/>
    </row>
    <row r="4" s="488" customFormat="1" ht="44.25" spans="1:18">
      <c r="A4" s="300" t="s">
        <v>3</v>
      </c>
      <c r="B4" s="301" t="s">
        <v>4</v>
      </c>
      <c r="C4" s="301" t="s">
        <v>5</v>
      </c>
      <c r="D4" s="301" t="s">
        <v>6</v>
      </c>
      <c r="E4" s="301" t="s">
        <v>7</v>
      </c>
      <c r="F4" s="301" t="s">
        <v>8</v>
      </c>
      <c r="G4" s="497" t="s">
        <v>9</v>
      </c>
      <c r="H4" s="301" t="s">
        <v>10</v>
      </c>
      <c r="I4" s="521" t="s">
        <v>11</v>
      </c>
      <c r="J4" s="300" t="s">
        <v>12</v>
      </c>
      <c r="K4" s="301" t="s">
        <v>4</v>
      </c>
      <c r="L4" s="301" t="s">
        <v>5</v>
      </c>
      <c r="M4" s="301" t="s">
        <v>6</v>
      </c>
      <c r="N4" s="301" t="s">
        <v>7</v>
      </c>
      <c r="O4" s="301" t="s">
        <v>8</v>
      </c>
      <c r="P4" s="497" t="s">
        <v>9</v>
      </c>
      <c r="Q4" s="301" t="s">
        <v>10</v>
      </c>
      <c r="R4" s="521" t="s">
        <v>11</v>
      </c>
    </row>
    <row r="5" s="488" customFormat="1" ht="15" customHeight="1" spans="1:18">
      <c r="A5" s="303" t="s">
        <v>13</v>
      </c>
      <c r="B5" s="304">
        <f>B6+B31</f>
        <v>2084755</v>
      </c>
      <c r="C5" s="304">
        <f>C6+C31</f>
        <v>2760477</v>
      </c>
      <c r="D5" s="304">
        <f>D6+D31</f>
        <v>2981428</v>
      </c>
      <c r="E5" s="304">
        <f>E6+E31</f>
        <v>3270975</v>
      </c>
      <c r="F5" s="305">
        <f>F6+F31</f>
        <v>2978059</v>
      </c>
      <c r="G5" s="498"/>
      <c r="H5" s="499"/>
      <c r="I5" s="522"/>
      <c r="J5" s="303" t="s">
        <v>13</v>
      </c>
      <c r="K5" s="306">
        <f>K6+K31</f>
        <v>2084755</v>
      </c>
      <c r="L5" s="306">
        <f>L6+L31</f>
        <v>2760477</v>
      </c>
      <c r="M5" s="331">
        <f>M6+M31</f>
        <v>2981428</v>
      </c>
      <c r="N5" s="331">
        <f>N6+N31</f>
        <v>3270975</v>
      </c>
      <c r="O5" s="332">
        <f>O6+O31</f>
        <v>2978059</v>
      </c>
      <c r="P5" s="523">
        <f>N5/L5*100</f>
        <v>118.49310825629</v>
      </c>
      <c r="Q5" s="535"/>
      <c r="R5" s="536"/>
    </row>
    <row r="6" s="488" customFormat="1" ht="15" customHeight="1" spans="1:18">
      <c r="A6" s="500" t="s">
        <v>14</v>
      </c>
      <c r="B6" s="306">
        <f>B7+B21</f>
        <v>1415000</v>
      </c>
      <c r="C6" s="306">
        <f>C7+C21</f>
        <v>1415000</v>
      </c>
      <c r="D6" s="306">
        <f>D7+D21</f>
        <v>1415000</v>
      </c>
      <c r="E6" s="306">
        <f>E7+E21</f>
        <v>1260079</v>
      </c>
      <c r="F6" s="308">
        <f>F7+F21</f>
        <v>1400879</v>
      </c>
      <c r="G6" s="501">
        <f t="shared" ref="G6:G26" si="0">E6/C6*100</f>
        <v>89.051519434629</v>
      </c>
      <c r="H6" s="499">
        <f t="shared" ref="H6:H26" si="1">E6/D6*100</f>
        <v>89.051519434629</v>
      </c>
      <c r="I6" s="524">
        <f t="shared" ref="I6:I26" si="2">(E6-F6)/F6*100</f>
        <v>-10.0508323702475</v>
      </c>
      <c r="J6" s="500" t="s">
        <v>15</v>
      </c>
      <c r="K6" s="306">
        <f>SUM(K7:K30)</f>
        <v>1877755</v>
      </c>
      <c r="L6" s="306">
        <f>SUM(L7:L30)</f>
        <v>2553477</v>
      </c>
      <c r="M6" s="331">
        <f>SUM(M7:M30)</f>
        <v>2839044</v>
      </c>
      <c r="N6" s="331">
        <f>SUM(N7:N30)</f>
        <v>2496984</v>
      </c>
      <c r="O6" s="332">
        <f>SUM(O7:O30)</f>
        <v>2687725</v>
      </c>
      <c r="P6" s="523">
        <f t="shared" ref="P6:P25" si="3">N6/L6*100</f>
        <v>97.7876049010819</v>
      </c>
      <c r="Q6" s="535">
        <f t="shared" ref="Q6:Q7" si="4">N6/M6*100</f>
        <v>87.9515780664195</v>
      </c>
      <c r="R6" s="536">
        <f t="shared" ref="R6" si="5">(N6-O6)/O6*100</f>
        <v>-7.09674538875815</v>
      </c>
    </row>
    <row r="7" s="488" customFormat="1" ht="15" customHeight="1" spans="1:18">
      <c r="A7" s="314" t="s">
        <v>16</v>
      </c>
      <c r="B7" s="310">
        <f>SUM(B8:B20)</f>
        <v>1264800</v>
      </c>
      <c r="C7" s="310">
        <f>SUM(C8:C20)</f>
        <v>1264800</v>
      </c>
      <c r="D7" s="310">
        <f>SUM(D8:D20)</f>
        <v>1264800</v>
      </c>
      <c r="E7" s="310">
        <f>SUM(E8:E20)</f>
        <v>1089940</v>
      </c>
      <c r="F7" s="311">
        <f>SUM(F8:F20)</f>
        <v>1252356</v>
      </c>
      <c r="G7" s="501">
        <f t="shared" si="0"/>
        <v>86.1748893105629</v>
      </c>
      <c r="H7" s="499">
        <f t="shared" si="1"/>
        <v>86.1748893105629</v>
      </c>
      <c r="I7" s="524">
        <f t="shared" si="2"/>
        <v>-12.9688363372715</v>
      </c>
      <c r="J7" s="312" t="s">
        <v>17</v>
      </c>
      <c r="K7" s="313">
        <v>145005</v>
      </c>
      <c r="L7" s="313">
        <v>140800</v>
      </c>
      <c r="M7" s="324">
        <v>97539</v>
      </c>
      <c r="N7" s="313">
        <v>97539</v>
      </c>
      <c r="O7" s="333">
        <v>100127</v>
      </c>
      <c r="P7" s="525">
        <f t="shared" si="3"/>
        <v>69.2748579545455</v>
      </c>
      <c r="Q7" s="537">
        <f t="shared" si="4"/>
        <v>100</v>
      </c>
      <c r="R7" s="538">
        <f t="shared" ref="R7:R29" si="6">(N7-O7)/O7*100</f>
        <v>-2.58471740889071</v>
      </c>
    </row>
    <row r="8" s="488" customFormat="1" ht="15" customHeight="1" spans="1:18">
      <c r="A8" s="314" t="s">
        <v>18</v>
      </c>
      <c r="B8" s="315">
        <v>249800</v>
      </c>
      <c r="C8" s="315">
        <v>249800</v>
      </c>
      <c r="D8" s="315">
        <v>249800</v>
      </c>
      <c r="E8" s="315">
        <v>228499</v>
      </c>
      <c r="F8" s="316">
        <v>235825</v>
      </c>
      <c r="G8" s="502">
        <f t="shared" si="0"/>
        <v>91.4727782225781</v>
      </c>
      <c r="H8" s="503">
        <f t="shared" si="1"/>
        <v>91.4727782225781</v>
      </c>
      <c r="I8" s="526">
        <f t="shared" si="2"/>
        <v>-3.10654086716845</v>
      </c>
      <c r="J8" s="312" t="s">
        <v>19</v>
      </c>
      <c r="K8" s="313">
        <v>501</v>
      </c>
      <c r="L8" s="313">
        <v>481</v>
      </c>
      <c r="M8" s="324">
        <f>646+420</f>
        <v>1066</v>
      </c>
      <c r="N8" s="313">
        <v>420</v>
      </c>
      <c r="O8" s="333">
        <v>216</v>
      </c>
      <c r="P8" s="525">
        <f t="shared" si="3"/>
        <v>87.3180873180873</v>
      </c>
      <c r="Q8" s="537">
        <f t="shared" ref="Q8:Q25" si="7">N8/M8*100</f>
        <v>39.3996247654784</v>
      </c>
      <c r="R8" s="538">
        <f t="shared" si="6"/>
        <v>94.4444444444444</v>
      </c>
    </row>
    <row r="9" s="488" customFormat="1" ht="15" customHeight="1" spans="1:18">
      <c r="A9" s="314" t="s">
        <v>20</v>
      </c>
      <c r="B9" s="315">
        <v>175000</v>
      </c>
      <c r="C9" s="315">
        <v>175000</v>
      </c>
      <c r="D9" s="315">
        <v>175000</v>
      </c>
      <c r="E9" s="315">
        <v>173185</v>
      </c>
      <c r="F9" s="316">
        <v>164826</v>
      </c>
      <c r="G9" s="502">
        <f t="shared" si="0"/>
        <v>98.9628571428571</v>
      </c>
      <c r="H9" s="503">
        <f t="shared" si="1"/>
        <v>98.9628571428571</v>
      </c>
      <c r="I9" s="526">
        <f t="shared" si="2"/>
        <v>5.07140863698688</v>
      </c>
      <c r="J9" s="312" t="s">
        <v>21</v>
      </c>
      <c r="K9" s="313">
        <v>101909</v>
      </c>
      <c r="L9" s="313">
        <v>90357</v>
      </c>
      <c r="M9" s="324">
        <v>80771</v>
      </c>
      <c r="N9" s="313">
        <v>80771</v>
      </c>
      <c r="O9" s="333">
        <v>81735</v>
      </c>
      <c r="P9" s="525">
        <f t="shared" si="3"/>
        <v>89.3909713691247</v>
      </c>
      <c r="Q9" s="537">
        <f t="shared" si="7"/>
        <v>100</v>
      </c>
      <c r="R9" s="538">
        <f t="shared" si="6"/>
        <v>-1.17942130054444</v>
      </c>
    </row>
    <row r="10" ht="15" customHeight="1" spans="1:18">
      <c r="A10" s="504" t="s">
        <v>22</v>
      </c>
      <c r="B10" s="327">
        <v>38000</v>
      </c>
      <c r="C10" s="327">
        <v>38000</v>
      </c>
      <c r="D10" s="327">
        <v>38000</v>
      </c>
      <c r="E10" s="327">
        <v>39484</v>
      </c>
      <c r="F10" s="328">
        <v>36719</v>
      </c>
      <c r="G10" s="502">
        <f t="shared" si="0"/>
        <v>103.905263157895</v>
      </c>
      <c r="H10" s="505">
        <f t="shared" si="1"/>
        <v>103.905263157895</v>
      </c>
      <c r="I10" s="527">
        <f t="shared" si="2"/>
        <v>7.53016149677279</v>
      </c>
      <c r="J10" s="506" t="s">
        <v>23</v>
      </c>
      <c r="K10" s="528">
        <v>217248</v>
      </c>
      <c r="L10" s="528">
        <v>214654</v>
      </c>
      <c r="M10" s="529">
        <v>298425</v>
      </c>
      <c r="N10" s="528">
        <v>242305</v>
      </c>
      <c r="O10" s="530">
        <v>213340</v>
      </c>
      <c r="P10" s="525">
        <f t="shared" si="3"/>
        <v>112.881660719111</v>
      </c>
      <c r="Q10" s="539">
        <f t="shared" si="7"/>
        <v>81.1946050096339</v>
      </c>
      <c r="R10" s="538">
        <f t="shared" si="6"/>
        <v>13.5769194712665</v>
      </c>
    </row>
    <row r="11" ht="15" customHeight="1" spans="1:18">
      <c r="A11" s="504" t="s">
        <v>24</v>
      </c>
      <c r="B11" s="327">
        <v>100</v>
      </c>
      <c r="C11" s="327">
        <v>100</v>
      </c>
      <c r="D11" s="327">
        <v>100</v>
      </c>
      <c r="E11" s="327">
        <v>6</v>
      </c>
      <c r="F11" s="328">
        <v>39</v>
      </c>
      <c r="G11" s="502">
        <f t="shared" si="0"/>
        <v>6</v>
      </c>
      <c r="H11" s="505">
        <f t="shared" si="1"/>
        <v>6</v>
      </c>
      <c r="I11" s="527">
        <f t="shared" si="2"/>
        <v>-84.6153846153846</v>
      </c>
      <c r="J11" s="506" t="s">
        <v>25</v>
      </c>
      <c r="K11" s="528">
        <v>66194</v>
      </c>
      <c r="L11" s="528">
        <v>74690</v>
      </c>
      <c r="M11" s="529">
        <v>67331</v>
      </c>
      <c r="N11" s="528">
        <v>67331</v>
      </c>
      <c r="O11" s="530">
        <v>60535</v>
      </c>
      <c r="P11" s="525">
        <f t="shared" si="3"/>
        <v>90.1472754050074</v>
      </c>
      <c r="Q11" s="539">
        <f t="shared" si="7"/>
        <v>100</v>
      </c>
      <c r="R11" s="538">
        <f t="shared" si="6"/>
        <v>11.2265631452878</v>
      </c>
    </row>
    <row r="12" ht="15" customHeight="1" spans="1:18">
      <c r="A12" s="504" t="s">
        <v>26</v>
      </c>
      <c r="B12" s="327">
        <v>49000</v>
      </c>
      <c r="C12" s="327">
        <v>49000</v>
      </c>
      <c r="D12" s="327">
        <v>49000</v>
      </c>
      <c r="E12" s="327">
        <v>47447</v>
      </c>
      <c r="F12" s="328">
        <v>46002</v>
      </c>
      <c r="G12" s="502">
        <f t="shared" si="0"/>
        <v>96.830612244898</v>
      </c>
      <c r="H12" s="505">
        <f t="shared" si="1"/>
        <v>96.830612244898</v>
      </c>
      <c r="I12" s="527">
        <f t="shared" si="2"/>
        <v>3.14116777531412</v>
      </c>
      <c r="J12" s="506" t="s">
        <v>27</v>
      </c>
      <c r="K12" s="528">
        <v>4304</v>
      </c>
      <c r="L12" s="528">
        <v>4928</v>
      </c>
      <c r="M12" s="529">
        <f>83+43084</f>
        <v>43167</v>
      </c>
      <c r="N12" s="528">
        <v>43084</v>
      </c>
      <c r="O12" s="530">
        <v>3759</v>
      </c>
      <c r="P12" s="525">
        <f t="shared" si="3"/>
        <v>874.269480519481</v>
      </c>
      <c r="Q12" s="539">
        <f t="shared" si="7"/>
        <v>99.8077234924827</v>
      </c>
      <c r="R12" s="538">
        <f t="shared" si="6"/>
        <v>1046.15589252461</v>
      </c>
    </row>
    <row r="13" ht="15" customHeight="1" spans="1:18">
      <c r="A13" s="504" t="s">
        <v>28</v>
      </c>
      <c r="B13" s="327">
        <v>43000</v>
      </c>
      <c r="C13" s="327">
        <v>43000</v>
      </c>
      <c r="D13" s="327">
        <v>43000</v>
      </c>
      <c r="E13" s="327">
        <v>42291</v>
      </c>
      <c r="F13" s="328">
        <v>40222</v>
      </c>
      <c r="G13" s="502">
        <f t="shared" si="0"/>
        <v>98.3511627906977</v>
      </c>
      <c r="H13" s="505">
        <f t="shared" si="1"/>
        <v>98.3511627906977</v>
      </c>
      <c r="I13" s="527">
        <f t="shared" si="2"/>
        <v>5.14395107155288</v>
      </c>
      <c r="J13" s="506" t="s">
        <v>29</v>
      </c>
      <c r="K13" s="528">
        <v>54972</v>
      </c>
      <c r="L13" s="528">
        <v>57832</v>
      </c>
      <c r="M13" s="529">
        <f>1024+51091</f>
        <v>52115</v>
      </c>
      <c r="N13" s="528">
        <v>51091</v>
      </c>
      <c r="O13" s="530">
        <v>37589</v>
      </c>
      <c r="P13" s="525">
        <f t="shared" si="3"/>
        <v>88.343823488726</v>
      </c>
      <c r="Q13" s="539">
        <f t="shared" si="7"/>
        <v>98.0351146502926</v>
      </c>
      <c r="R13" s="538">
        <f t="shared" si="6"/>
        <v>35.9200830030062</v>
      </c>
    </row>
    <row r="14" ht="15" customHeight="1" spans="1:18">
      <c r="A14" s="504" t="s">
        <v>30</v>
      </c>
      <c r="B14" s="327">
        <v>48000</v>
      </c>
      <c r="C14" s="327">
        <v>48000</v>
      </c>
      <c r="D14" s="327">
        <v>48000</v>
      </c>
      <c r="E14" s="327">
        <v>49312</v>
      </c>
      <c r="F14" s="328">
        <v>45878</v>
      </c>
      <c r="G14" s="502">
        <f t="shared" si="0"/>
        <v>102.733333333333</v>
      </c>
      <c r="H14" s="505">
        <f t="shared" si="1"/>
        <v>102.733333333333</v>
      </c>
      <c r="I14" s="527">
        <f t="shared" si="2"/>
        <v>7.48506909629888</v>
      </c>
      <c r="J14" s="506" t="s">
        <v>31</v>
      </c>
      <c r="K14" s="528">
        <v>66195</v>
      </c>
      <c r="L14" s="528">
        <v>67548</v>
      </c>
      <c r="M14" s="529">
        <f>157+60622</f>
        <v>60779</v>
      </c>
      <c r="N14" s="528">
        <v>60622</v>
      </c>
      <c r="O14" s="530">
        <v>33742</v>
      </c>
      <c r="P14" s="525">
        <f t="shared" si="3"/>
        <v>89.7465506010541</v>
      </c>
      <c r="Q14" s="539">
        <f t="shared" si="7"/>
        <v>99.7416870958719</v>
      </c>
      <c r="R14" s="538">
        <f t="shared" si="6"/>
        <v>79.6633276035801</v>
      </c>
    </row>
    <row r="15" ht="15" customHeight="1" spans="1:18">
      <c r="A15" s="506" t="s">
        <v>32</v>
      </c>
      <c r="B15" s="327">
        <v>155000</v>
      </c>
      <c r="C15" s="327">
        <v>155000</v>
      </c>
      <c r="D15" s="327">
        <v>155000</v>
      </c>
      <c r="E15" s="327">
        <v>117017</v>
      </c>
      <c r="F15" s="328">
        <v>152055</v>
      </c>
      <c r="G15" s="502">
        <f t="shared" si="0"/>
        <v>75.4948387096774</v>
      </c>
      <c r="H15" s="505">
        <f t="shared" si="1"/>
        <v>75.4948387096774</v>
      </c>
      <c r="I15" s="527">
        <f t="shared" si="2"/>
        <v>-23.0429778698497</v>
      </c>
      <c r="J15" s="506" t="s">
        <v>33</v>
      </c>
      <c r="K15" s="528">
        <v>19052</v>
      </c>
      <c r="L15" s="528">
        <v>22658</v>
      </c>
      <c r="M15" s="529">
        <f>2908+26787</f>
        <v>29695</v>
      </c>
      <c r="N15" s="528">
        <v>26787</v>
      </c>
      <c r="O15" s="530">
        <v>12049</v>
      </c>
      <c r="P15" s="525">
        <f t="shared" si="3"/>
        <v>118.223144143349</v>
      </c>
      <c r="Q15" s="539">
        <f t="shared" si="7"/>
        <v>90.2071055733288</v>
      </c>
      <c r="R15" s="538">
        <f t="shared" si="6"/>
        <v>122.317204747282</v>
      </c>
    </row>
    <row r="16" ht="15" customHeight="1" spans="1:18">
      <c r="A16" s="504" t="s">
        <v>34</v>
      </c>
      <c r="B16" s="327">
        <v>249800</v>
      </c>
      <c r="C16" s="327">
        <v>249800</v>
      </c>
      <c r="D16" s="327">
        <v>249800</v>
      </c>
      <c r="E16" s="327">
        <v>166897</v>
      </c>
      <c r="F16" s="328">
        <v>253922</v>
      </c>
      <c r="G16" s="502">
        <f t="shared" si="0"/>
        <v>66.8122497998399</v>
      </c>
      <c r="H16" s="505">
        <f t="shared" si="1"/>
        <v>66.8122497998399</v>
      </c>
      <c r="I16" s="527">
        <f t="shared" si="2"/>
        <v>-34.272335599121</v>
      </c>
      <c r="J16" s="506" t="s">
        <v>35</v>
      </c>
      <c r="K16" s="528">
        <v>534128</v>
      </c>
      <c r="L16" s="528">
        <v>1167947</v>
      </c>
      <c r="M16" s="529">
        <v>1215232</v>
      </c>
      <c r="N16" s="528">
        <v>1051835</v>
      </c>
      <c r="O16" s="530">
        <v>1474248</v>
      </c>
      <c r="P16" s="525">
        <f t="shared" si="3"/>
        <v>90.0584529948705</v>
      </c>
      <c r="Q16" s="539">
        <f t="shared" si="7"/>
        <v>86.5542546608384</v>
      </c>
      <c r="R16" s="538">
        <f t="shared" si="6"/>
        <v>-28.6527775516738</v>
      </c>
    </row>
    <row r="17" ht="15" customHeight="1" spans="1:18">
      <c r="A17" s="504" t="s">
        <v>36</v>
      </c>
      <c r="B17" s="327">
        <v>6700</v>
      </c>
      <c r="C17" s="327">
        <v>6700</v>
      </c>
      <c r="D17" s="327">
        <v>6700</v>
      </c>
      <c r="E17" s="327">
        <v>2621</v>
      </c>
      <c r="F17" s="328">
        <v>27721</v>
      </c>
      <c r="G17" s="502">
        <f t="shared" si="0"/>
        <v>39.1194029850746</v>
      </c>
      <c r="H17" s="505">
        <f t="shared" si="1"/>
        <v>39.1194029850746</v>
      </c>
      <c r="I17" s="527">
        <f t="shared" si="2"/>
        <v>-90.5450741315248</v>
      </c>
      <c r="J17" s="506" t="s">
        <v>37</v>
      </c>
      <c r="K17" s="528">
        <v>2424</v>
      </c>
      <c r="L17" s="528">
        <v>3622</v>
      </c>
      <c r="M17" s="529">
        <f>53+38567</f>
        <v>38620</v>
      </c>
      <c r="N17" s="528">
        <v>38567</v>
      </c>
      <c r="O17" s="530">
        <v>20477</v>
      </c>
      <c r="P17" s="525">
        <f t="shared" si="3"/>
        <v>1064.79845389288</v>
      </c>
      <c r="Q17" s="539">
        <f t="shared" si="7"/>
        <v>99.8627654065251</v>
      </c>
      <c r="R17" s="538">
        <f t="shared" si="6"/>
        <v>88.3430189969234</v>
      </c>
    </row>
    <row r="18" ht="15" customHeight="1" spans="1:18">
      <c r="A18" s="504" t="s">
        <v>38</v>
      </c>
      <c r="B18" s="327">
        <v>250000</v>
      </c>
      <c r="C18" s="327">
        <v>250000</v>
      </c>
      <c r="D18" s="327">
        <v>250000</v>
      </c>
      <c r="E18" s="327">
        <v>222780</v>
      </c>
      <c r="F18" s="328">
        <v>248762</v>
      </c>
      <c r="G18" s="502">
        <f t="shared" si="0"/>
        <v>89.112</v>
      </c>
      <c r="H18" s="505">
        <f t="shared" si="1"/>
        <v>89.112</v>
      </c>
      <c r="I18" s="527">
        <f t="shared" si="2"/>
        <v>-10.4445212693257</v>
      </c>
      <c r="J18" s="506" t="s">
        <v>39</v>
      </c>
      <c r="K18" s="528">
        <v>10344</v>
      </c>
      <c r="L18" s="528">
        <v>8903</v>
      </c>
      <c r="M18" s="529">
        <f>371+7133</f>
        <v>7504</v>
      </c>
      <c r="N18" s="528">
        <v>7133</v>
      </c>
      <c r="O18" s="530">
        <v>54036</v>
      </c>
      <c r="P18" s="525">
        <f t="shared" si="3"/>
        <v>80.1190609906773</v>
      </c>
      <c r="Q18" s="539">
        <f t="shared" si="7"/>
        <v>95.0559701492537</v>
      </c>
      <c r="R18" s="538">
        <f t="shared" si="6"/>
        <v>-86.7995410467096</v>
      </c>
    </row>
    <row r="19" ht="15" customHeight="1" spans="1:18">
      <c r="A19" s="504" t="s">
        <v>40</v>
      </c>
      <c r="B19" s="327">
        <v>300</v>
      </c>
      <c r="C19" s="327">
        <v>300</v>
      </c>
      <c r="D19" s="327">
        <v>300</v>
      </c>
      <c r="E19" s="327">
        <v>277</v>
      </c>
      <c r="F19" s="328">
        <v>256</v>
      </c>
      <c r="G19" s="502">
        <f t="shared" si="0"/>
        <v>92.3333333333333</v>
      </c>
      <c r="H19" s="505">
        <f t="shared" si="1"/>
        <v>92.3333333333333</v>
      </c>
      <c r="I19" s="527">
        <f t="shared" si="2"/>
        <v>8.203125</v>
      </c>
      <c r="J19" s="506" t="s">
        <v>41</v>
      </c>
      <c r="K19" s="528">
        <v>375378</v>
      </c>
      <c r="L19" s="528">
        <v>384822</v>
      </c>
      <c r="M19" s="529">
        <v>560834</v>
      </c>
      <c r="N19" s="528">
        <v>450813</v>
      </c>
      <c r="O19" s="530">
        <v>372793</v>
      </c>
      <c r="P19" s="525">
        <f t="shared" si="3"/>
        <v>117.148447853813</v>
      </c>
      <c r="Q19" s="539">
        <f t="shared" si="7"/>
        <v>80.3826087576716</v>
      </c>
      <c r="R19" s="538">
        <f t="shared" si="6"/>
        <v>20.9285045588302</v>
      </c>
    </row>
    <row r="20" ht="15" customHeight="1" spans="1:18">
      <c r="A20" s="504" t="s">
        <v>42</v>
      </c>
      <c r="B20" s="327">
        <v>100</v>
      </c>
      <c r="C20" s="327">
        <v>100</v>
      </c>
      <c r="D20" s="327">
        <v>100</v>
      </c>
      <c r="E20" s="327">
        <v>124</v>
      </c>
      <c r="F20" s="328">
        <v>129</v>
      </c>
      <c r="G20" s="507"/>
      <c r="H20" s="508"/>
      <c r="I20" s="527">
        <f t="shared" si="2"/>
        <v>-3.87596899224806</v>
      </c>
      <c r="J20" s="506" t="s">
        <v>43</v>
      </c>
      <c r="K20" s="528">
        <v>183253</v>
      </c>
      <c r="L20" s="528">
        <v>197024</v>
      </c>
      <c r="M20" s="529">
        <f>913+206122</f>
        <v>207035</v>
      </c>
      <c r="N20" s="528">
        <v>206122</v>
      </c>
      <c r="O20" s="530">
        <v>142081</v>
      </c>
      <c r="P20" s="525">
        <f t="shared" si="3"/>
        <v>104.617711547832</v>
      </c>
      <c r="Q20" s="539">
        <f t="shared" si="7"/>
        <v>99.5590117612964</v>
      </c>
      <c r="R20" s="538">
        <f t="shared" si="6"/>
        <v>45.0735847861431</v>
      </c>
    </row>
    <row r="21" s="488" customFormat="1" ht="15" customHeight="1" spans="1:18">
      <c r="A21" s="314" t="s">
        <v>44</v>
      </c>
      <c r="B21" s="319">
        <f>SUM(B22:B30)</f>
        <v>150200</v>
      </c>
      <c r="C21" s="319">
        <f>SUM(C22:C30)</f>
        <v>150200</v>
      </c>
      <c r="D21" s="319">
        <f>SUM(D22:D30)</f>
        <v>150200</v>
      </c>
      <c r="E21" s="321">
        <f>SUM(E22:E30)</f>
        <v>170139</v>
      </c>
      <c r="F21" s="509">
        <f>SUM(F22:F30)</f>
        <v>148523</v>
      </c>
      <c r="G21" s="501">
        <f t="shared" si="0"/>
        <v>113.274966711052</v>
      </c>
      <c r="H21" s="499">
        <f t="shared" si="1"/>
        <v>113.274966711052</v>
      </c>
      <c r="I21" s="524">
        <f t="shared" si="2"/>
        <v>14.553974805249</v>
      </c>
      <c r="J21" s="312" t="s">
        <v>45</v>
      </c>
      <c r="K21" s="313">
        <v>7636</v>
      </c>
      <c r="L21" s="313">
        <v>9747</v>
      </c>
      <c r="M21" s="324">
        <f>24+6633</f>
        <v>6657</v>
      </c>
      <c r="N21" s="313">
        <v>6633</v>
      </c>
      <c r="O21" s="333">
        <v>3600</v>
      </c>
      <c r="P21" s="525">
        <f t="shared" si="3"/>
        <v>68.0517082179132</v>
      </c>
      <c r="Q21" s="537">
        <f t="shared" si="7"/>
        <v>99.6394772420009</v>
      </c>
      <c r="R21" s="538">
        <f t="shared" si="6"/>
        <v>84.25</v>
      </c>
    </row>
    <row r="22" s="488" customFormat="1" ht="15" customHeight="1" spans="1:18">
      <c r="A22" s="314" t="s">
        <v>46</v>
      </c>
      <c r="B22" s="315">
        <v>75000</v>
      </c>
      <c r="C22" s="315">
        <v>75000</v>
      </c>
      <c r="D22" s="315">
        <v>75000</v>
      </c>
      <c r="E22" s="315">
        <v>106343</v>
      </c>
      <c r="F22" s="316">
        <v>61679</v>
      </c>
      <c r="G22" s="502">
        <f t="shared" si="0"/>
        <v>141.790666666667</v>
      </c>
      <c r="H22" s="503">
        <f t="shared" si="1"/>
        <v>141.790666666667</v>
      </c>
      <c r="I22" s="526">
        <f t="shared" si="2"/>
        <v>72.4136253830315</v>
      </c>
      <c r="J22" s="312" t="s">
        <v>47</v>
      </c>
      <c r="K22" s="313">
        <v>1151</v>
      </c>
      <c r="L22" s="313">
        <v>1151</v>
      </c>
      <c r="M22" s="324">
        <v>2351</v>
      </c>
      <c r="N22" s="313">
        <v>2351</v>
      </c>
      <c r="O22" s="333">
        <v>2762</v>
      </c>
      <c r="P22" s="525">
        <f t="shared" si="3"/>
        <v>204.257167680278</v>
      </c>
      <c r="Q22" s="537">
        <f t="shared" si="7"/>
        <v>100</v>
      </c>
      <c r="R22" s="538">
        <f t="shared" si="6"/>
        <v>-14.8805213613324</v>
      </c>
    </row>
    <row r="23" s="488" customFormat="1" ht="15" customHeight="1" spans="1:18">
      <c r="A23" s="314" t="s">
        <v>48</v>
      </c>
      <c r="B23" s="315">
        <v>10000</v>
      </c>
      <c r="C23" s="315">
        <v>10000</v>
      </c>
      <c r="D23" s="315">
        <v>10000</v>
      </c>
      <c r="E23" s="315">
        <v>5817</v>
      </c>
      <c r="F23" s="316">
        <v>9450</v>
      </c>
      <c r="G23" s="502">
        <f t="shared" si="0"/>
        <v>58.17</v>
      </c>
      <c r="H23" s="503">
        <f t="shared" si="1"/>
        <v>58.17</v>
      </c>
      <c r="I23" s="526">
        <f t="shared" si="2"/>
        <v>-38.4444444444444</v>
      </c>
      <c r="J23" s="312" t="s">
        <v>49</v>
      </c>
      <c r="K23" s="313">
        <v>20895</v>
      </c>
      <c r="L23" s="313">
        <v>22052</v>
      </c>
      <c r="M23" s="324">
        <v>20044</v>
      </c>
      <c r="N23" s="313">
        <v>20044</v>
      </c>
      <c r="O23" s="333">
        <v>39151</v>
      </c>
      <c r="P23" s="525">
        <f t="shared" si="3"/>
        <v>90.8942499546526</v>
      </c>
      <c r="Q23" s="537">
        <f t="shared" si="7"/>
        <v>100</v>
      </c>
      <c r="R23" s="538">
        <f t="shared" si="6"/>
        <v>-48.8033511276851</v>
      </c>
    </row>
    <row r="24" s="488" customFormat="1" ht="15" customHeight="1" spans="1:18">
      <c r="A24" s="314" t="s">
        <v>50</v>
      </c>
      <c r="B24" s="315">
        <v>23000</v>
      </c>
      <c r="C24" s="315">
        <v>23000</v>
      </c>
      <c r="D24" s="315">
        <v>23000</v>
      </c>
      <c r="E24" s="315">
        <v>22122</v>
      </c>
      <c r="F24" s="316">
        <v>36275</v>
      </c>
      <c r="G24" s="502">
        <f t="shared" si="0"/>
        <v>96.1826086956522</v>
      </c>
      <c r="H24" s="503">
        <f t="shared" si="1"/>
        <v>96.1826086956522</v>
      </c>
      <c r="I24" s="526">
        <f t="shared" si="2"/>
        <v>-39.0158511371468</v>
      </c>
      <c r="J24" s="312" t="s">
        <v>51</v>
      </c>
      <c r="K24" s="313">
        <v>9860</v>
      </c>
      <c r="L24" s="313">
        <v>28505</v>
      </c>
      <c r="M24" s="324">
        <f>6287+28227</f>
        <v>34514</v>
      </c>
      <c r="N24" s="313">
        <v>28227</v>
      </c>
      <c r="O24" s="333">
        <v>18162</v>
      </c>
      <c r="P24" s="525">
        <f t="shared" si="3"/>
        <v>99.0247325030696</v>
      </c>
      <c r="Q24" s="537">
        <f t="shared" si="7"/>
        <v>81.7842035116185</v>
      </c>
      <c r="R24" s="538">
        <f t="shared" si="6"/>
        <v>55.4179055170135</v>
      </c>
    </row>
    <row r="25" s="488" customFormat="1" ht="15" customHeight="1" spans="1:18">
      <c r="A25" s="314" t="s">
        <v>52</v>
      </c>
      <c r="B25" s="315">
        <v>19200</v>
      </c>
      <c r="C25" s="315">
        <v>19200</v>
      </c>
      <c r="D25" s="315">
        <v>19200</v>
      </c>
      <c r="E25" s="315">
        <v>11022</v>
      </c>
      <c r="F25" s="316">
        <v>20613</v>
      </c>
      <c r="G25" s="502">
        <f t="shared" si="0"/>
        <v>57.40625</v>
      </c>
      <c r="H25" s="503">
        <f t="shared" si="1"/>
        <v>57.40625</v>
      </c>
      <c r="I25" s="526">
        <f t="shared" si="2"/>
        <v>-46.5288895357299</v>
      </c>
      <c r="J25" s="317" t="s">
        <v>53</v>
      </c>
      <c r="K25" s="313"/>
      <c r="L25" s="313">
        <v>300</v>
      </c>
      <c r="M25" s="324">
        <v>300</v>
      </c>
      <c r="N25" s="313">
        <v>300</v>
      </c>
      <c r="O25" s="333"/>
      <c r="P25" s="525">
        <f t="shared" si="3"/>
        <v>100</v>
      </c>
      <c r="Q25" s="537">
        <f t="shared" si="7"/>
        <v>100</v>
      </c>
      <c r="R25" s="538"/>
    </row>
    <row r="26" s="488" customFormat="1" ht="15" customHeight="1" spans="1:18">
      <c r="A26" s="314" t="s">
        <v>54</v>
      </c>
      <c r="B26" s="315">
        <v>12000</v>
      </c>
      <c r="C26" s="315">
        <v>12000</v>
      </c>
      <c r="D26" s="315">
        <v>12000</v>
      </c>
      <c r="E26" s="315">
        <v>19696</v>
      </c>
      <c r="F26" s="316">
        <v>20506</v>
      </c>
      <c r="G26" s="502">
        <f t="shared" si="0"/>
        <v>164.133333333333</v>
      </c>
      <c r="H26" s="503">
        <f t="shared" si="1"/>
        <v>164.133333333333</v>
      </c>
      <c r="I26" s="526">
        <f t="shared" si="2"/>
        <v>-3.9500633960792</v>
      </c>
      <c r="J26" s="317" t="s">
        <v>55</v>
      </c>
      <c r="K26" s="313">
        <v>15872</v>
      </c>
      <c r="L26" s="313">
        <v>13522</v>
      </c>
      <c r="M26" s="324">
        <f>56+11124</f>
        <v>11180</v>
      </c>
      <c r="N26" s="313">
        <v>11124</v>
      </c>
      <c r="O26" s="333">
        <v>12692</v>
      </c>
      <c r="P26" s="525">
        <f t="shared" ref="P26" si="8">N26/L26*100</f>
        <v>82.2659369915693</v>
      </c>
      <c r="Q26" s="537">
        <f t="shared" ref="Q26" si="9">N26/M26*100</f>
        <v>99.4991055456172</v>
      </c>
      <c r="R26" s="538">
        <f t="shared" si="6"/>
        <v>-12.3542388906398</v>
      </c>
    </row>
    <row r="27" s="488" customFormat="1" ht="15" customHeight="1" spans="1:18">
      <c r="A27" s="314" t="s">
        <v>56</v>
      </c>
      <c r="B27" s="315">
        <v>11000</v>
      </c>
      <c r="C27" s="315">
        <v>11000</v>
      </c>
      <c r="D27" s="315">
        <v>11000</v>
      </c>
      <c r="E27" s="315">
        <v>5139</v>
      </c>
      <c r="F27" s="316"/>
      <c r="G27" s="510">
        <f t="shared" ref="G27" si="10">E27/C27*100</f>
        <v>46.7181818181818</v>
      </c>
      <c r="H27" s="503">
        <f t="shared" ref="H27" si="11">E27/D27*100</f>
        <v>46.7181818181818</v>
      </c>
      <c r="I27" s="526"/>
      <c r="J27" s="317" t="s">
        <v>57</v>
      </c>
      <c r="K27" s="313">
        <v>37756</v>
      </c>
      <c r="L27" s="313">
        <v>37756</v>
      </c>
      <c r="M27" s="324"/>
      <c r="N27" s="313"/>
      <c r="O27" s="333"/>
      <c r="P27" s="511"/>
      <c r="Q27" s="537"/>
      <c r="R27" s="538"/>
    </row>
    <row r="28" s="488" customFormat="1" ht="15" customHeight="1" spans="1:18">
      <c r="A28" s="314"/>
      <c r="B28" s="315"/>
      <c r="C28" s="315"/>
      <c r="D28" s="315"/>
      <c r="E28" s="315"/>
      <c r="F28" s="316"/>
      <c r="G28" s="510"/>
      <c r="H28" s="503"/>
      <c r="I28" s="526"/>
      <c r="J28" s="317" t="s">
        <v>58</v>
      </c>
      <c r="K28" s="313"/>
      <c r="L28" s="313">
        <v>500</v>
      </c>
      <c r="M28" s="324">
        <v>207</v>
      </c>
      <c r="N28" s="313">
        <v>207</v>
      </c>
      <c r="O28" s="333">
        <v>955</v>
      </c>
      <c r="P28" s="525">
        <f t="shared" ref="P28" si="12">N28/L28*100</f>
        <v>41.4</v>
      </c>
      <c r="Q28" s="537">
        <f t="shared" ref="Q28" si="13">N28/M28*100</f>
        <v>100</v>
      </c>
      <c r="R28" s="538">
        <f t="shared" si="6"/>
        <v>-78.3246073298429</v>
      </c>
    </row>
    <row r="29" s="488" customFormat="1" ht="15" customHeight="1" spans="1:18">
      <c r="A29" s="314"/>
      <c r="B29" s="315"/>
      <c r="C29" s="315"/>
      <c r="D29" s="315"/>
      <c r="E29" s="315"/>
      <c r="F29" s="316"/>
      <c r="G29" s="502"/>
      <c r="H29" s="503"/>
      <c r="I29" s="526"/>
      <c r="J29" s="317" t="s">
        <v>59</v>
      </c>
      <c r="K29" s="313">
        <v>3676</v>
      </c>
      <c r="L29" s="313">
        <v>3676</v>
      </c>
      <c r="M29" s="324">
        <v>3676</v>
      </c>
      <c r="N29" s="313">
        <v>3676</v>
      </c>
      <c r="O29" s="333">
        <v>3676</v>
      </c>
      <c r="P29" s="525">
        <f t="shared" ref="P29:P30" si="14">N29/L29*100</f>
        <v>100</v>
      </c>
      <c r="Q29" s="537">
        <f t="shared" ref="Q29:Q30" si="15">N29/M29*100</f>
        <v>100</v>
      </c>
      <c r="R29" s="538">
        <f t="shared" si="6"/>
        <v>0</v>
      </c>
    </row>
    <row r="30" s="488" customFormat="1" ht="15" customHeight="1" spans="1:18">
      <c r="A30" s="314"/>
      <c r="B30" s="315"/>
      <c r="C30" s="315"/>
      <c r="D30" s="315"/>
      <c r="E30" s="315"/>
      <c r="F30" s="316"/>
      <c r="G30" s="510"/>
      <c r="H30" s="503"/>
      <c r="I30" s="526"/>
      <c r="J30" s="317" t="s">
        <v>60</v>
      </c>
      <c r="K30" s="313">
        <v>2</v>
      </c>
      <c r="L30" s="313">
        <v>2</v>
      </c>
      <c r="M30" s="324">
        <v>2</v>
      </c>
      <c r="N30" s="313">
        <v>2</v>
      </c>
      <c r="O30" s="333"/>
      <c r="P30" s="525">
        <f t="shared" si="14"/>
        <v>100</v>
      </c>
      <c r="Q30" s="537">
        <f t="shared" si="15"/>
        <v>100</v>
      </c>
      <c r="R30" s="538"/>
    </row>
    <row r="31" s="488" customFormat="1" ht="15" customHeight="1" spans="1:18">
      <c r="A31" s="500" t="s">
        <v>61</v>
      </c>
      <c r="B31" s="319">
        <f>SUM(B32:B36)</f>
        <v>669755</v>
      </c>
      <c r="C31" s="319">
        <f t="shared" ref="C31:F31" si="16">SUM(C32:C36)</f>
        <v>1345477</v>
      </c>
      <c r="D31" s="319">
        <f t="shared" si="16"/>
        <v>1566428</v>
      </c>
      <c r="E31" s="319">
        <f t="shared" si="16"/>
        <v>2010896</v>
      </c>
      <c r="F31" s="319">
        <f t="shared" si="16"/>
        <v>1577180</v>
      </c>
      <c r="G31" s="511" t="s">
        <v>62</v>
      </c>
      <c r="H31" s="512" t="s">
        <v>62</v>
      </c>
      <c r="I31" s="512" t="s">
        <v>62</v>
      </c>
      <c r="J31" s="500" t="s">
        <v>63</v>
      </c>
      <c r="K31" s="321">
        <f>SUM(K32:K35)</f>
        <v>207000</v>
      </c>
      <c r="L31" s="321">
        <f t="shared" ref="L31:O31" si="17">SUM(L32:L35)</f>
        <v>207000</v>
      </c>
      <c r="M31" s="321">
        <f t="shared" si="17"/>
        <v>142384</v>
      </c>
      <c r="N31" s="321">
        <f t="shared" si="17"/>
        <v>773991</v>
      </c>
      <c r="O31" s="321">
        <f t="shared" si="17"/>
        <v>290334</v>
      </c>
      <c r="P31" s="531" t="s">
        <v>62</v>
      </c>
      <c r="Q31" s="540" t="s">
        <v>62</v>
      </c>
      <c r="R31" s="540" t="s">
        <v>62</v>
      </c>
    </row>
    <row r="32" s="488" customFormat="1" ht="15" customHeight="1" spans="1:18">
      <c r="A32" s="513" t="s">
        <v>64</v>
      </c>
      <c r="B32" s="315">
        <v>574062</v>
      </c>
      <c r="C32" s="315">
        <v>654062</v>
      </c>
      <c r="D32" s="315">
        <v>866589</v>
      </c>
      <c r="E32" s="315">
        <v>866589</v>
      </c>
      <c r="F32" s="316">
        <v>716632</v>
      </c>
      <c r="G32" s="511" t="s">
        <v>62</v>
      </c>
      <c r="H32" s="512" t="s">
        <v>62</v>
      </c>
      <c r="I32" s="512" t="s">
        <v>62</v>
      </c>
      <c r="J32" s="532" t="s">
        <v>65</v>
      </c>
      <c r="K32" s="324">
        <v>171000</v>
      </c>
      <c r="L32" s="324">
        <v>171000</v>
      </c>
      <c r="M32" s="324">
        <v>62670</v>
      </c>
      <c r="N32" s="324">
        <v>62670</v>
      </c>
      <c r="O32" s="334">
        <v>228012</v>
      </c>
      <c r="P32" s="531" t="s">
        <v>62</v>
      </c>
      <c r="Q32" s="540" t="s">
        <v>62</v>
      </c>
      <c r="R32" s="540" t="s">
        <v>62</v>
      </c>
    </row>
    <row r="33" s="488" customFormat="1" ht="15" customHeight="1" spans="1:18">
      <c r="A33" s="513" t="s">
        <v>66</v>
      </c>
      <c r="B33" s="315">
        <v>15565</v>
      </c>
      <c r="C33" s="315">
        <v>15565</v>
      </c>
      <c r="D33" s="315">
        <v>15565</v>
      </c>
      <c r="E33" s="315">
        <v>15565</v>
      </c>
      <c r="F33" s="316">
        <v>7405</v>
      </c>
      <c r="G33" s="511" t="s">
        <v>62</v>
      </c>
      <c r="H33" s="512" t="s">
        <v>62</v>
      </c>
      <c r="I33" s="512" t="s">
        <v>62</v>
      </c>
      <c r="J33" s="323" t="s">
        <v>67</v>
      </c>
      <c r="K33" s="324">
        <v>36000</v>
      </c>
      <c r="L33" s="324">
        <v>36000</v>
      </c>
      <c r="M33" s="324">
        <v>36000</v>
      </c>
      <c r="N33" s="324">
        <v>36000</v>
      </c>
      <c r="O33" s="334">
        <v>15565</v>
      </c>
      <c r="P33" s="531"/>
      <c r="Q33" s="540" t="s">
        <v>62</v>
      </c>
      <c r="R33" s="540" t="s">
        <v>62</v>
      </c>
    </row>
    <row r="34" ht="15" customHeight="1" spans="1:18">
      <c r="A34" s="514" t="s">
        <v>68</v>
      </c>
      <c r="B34" s="327">
        <v>33371</v>
      </c>
      <c r="C34" s="327">
        <v>629093</v>
      </c>
      <c r="D34" s="315">
        <v>637517</v>
      </c>
      <c r="E34" s="315">
        <v>1081985</v>
      </c>
      <c r="F34" s="328">
        <v>803054</v>
      </c>
      <c r="G34" s="511" t="s">
        <v>62</v>
      </c>
      <c r="H34" s="512" t="s">
        <v>62</v>
      </c>
      <c r="I34" s="512" t="s">
        <v>62</v>
      </c>
      <c r="J34" s="323" t="s">
        <v>69</v>
      </c>
      <c r="K34" s="329"/>
      <c r="L34" s="329"/>
      <c r="M34" s="529">
        <v>43714</v>
      </c>
      <c r="N34" s="529">
        <v>488182</v>
      </c>
      <c r="O34" s="533">
        <v>46757</v>
      </c>
      <c r="P34" s="531" t="s">
        <v>62</v>
      </c>
      <c r="Q34" s="540" t="s">
        <v>62</v>
      </c>
      <c r="R34" s="540" t="s">
        <v>62</v>
      </c>
    </row>
    <row r="35" ht="15" customHeight="1" spans="1:18">
      <c r="A35" s="514" t="s">
        <v>70</v>
      </c>
      <c r="B35" s="327">
        <v>46757</v>
      </c>
      <c r="C35" s="327">
        <v>46757</v>
      </c>
      <c r="D35" s="327">
        <f>C35</f>
        <v>46757</v>
      </c>
      <c r="E35" s="327">
        <f>D35</f>
        <v>46757</v>
      </c>
      <c r="F35" s="328">
        <v>50089</v>
      </c>
      <c r="G35" s="511" t="s">
        <v>62</v>
      </c>
      <c r="H35" s="512" t="s">
        <v>62</v>
      </c>
      <c r="I35" s="512" t="s">
        <v>62</v>
      </c>
      <c r="J35" s="325" t="s">
        <v>71</v>
      </c>
      <c r="K35" s="329"/>
      <c r="L35" s="329"/>
      <c r="M35" s="335"/>
      <c r="N35" s="335">
        <v>187139</v>
      </c>
      <c r="O35" s="336"/>
      <c r="P35" s="531" t="s">
        <v>62</v>
      </c>
      <c r="Q35" s="540" t="s">
        <v>62</v>
      </c>
      <c r="R35" s="540" t="s">
        <v>62</v>
      </c>
    </row>
    <row r="36" s="489" customFormat="1" ht="45" customHeight="1" spans="1:18">
      <c r="A36" s="515" t="s">
        <v>72</v>
      </c>
      <c r="B36" s="515"/>
      <c r="C36" s="515"/>
      <c r="D36" s="515"/>
      <c r="E36" s="515"/>
      <c r="F36" s="515"/>
      <c r="G36" s="515"/>
      <c r="H36" s="515"/>
      <c r="I36" s="515"/>
      <c r="J36" s="515"/>
      <c r="K36" s="515"/>
      <c r="L36" s="515"/>
      <c r="M36" s="515"/>
      <c r="N36" s="515"/>
      <c r="O36" s="515"/>
      <c r="P36" s="515"/>
      <c r="Q36" s="515"/>
      <c r="R36" s="515"/>
    </row>
  </sheetData>
  <mergeCells count="4">
    <mergeCell ref="A1:J1"/>
    <mergeCell ref="A2:R2"/>
    <mergeCell ref="N3:R3"/>
    <mergeCell ref="A36:R36"/>
  </mergeCells>
  <printOptions horizontalCentered="1"/>
  <pageMargins left="0.314583333333333" right="0.314583333333333" top="0.708333333333333" bottom="0.314583333333333" header="0.314583333333333" footer="0.314583333333333"/>
  <pageSetup paperSize="9" scale="84" fitToHeight="0" pageOrder="overThenDown" orientation="landscape" horizontalDpi="600"/>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A1" sqref="A1:J1"/>
    </sheetView>
  </sheetViews>
  <sheetFormatPr defaultColWidth="9" defaultRowHeight="13.5"/>
  <cols>
    <col min="1" max="1" width="36.5" customWidth="1"/>
    <col min="2" max="3" width="6.625" customWidth="1"/>
    <col min="4" max="4" width="10.875" customWidth="1"/>
    <col min="6" max="7" width="19" customWidth="1"/>
    <col min="8" max="8" width="6.625" customWidth="1"/>
  </cols>
  <sheetData>
    <row r="1" ht="18.75" spans="1:10">
      <c r="A1" s="65" t="s">
        <v>611</v>
      </c>
      <c r="B1" s="65"/>
      <c r="C1" s="65"/>
      <c r="D1" s="65"/>
      <c r="E1" s="65"/>
      <c r="F1" s="65"/>
      <c r="G1" s="65"/>
      <c r="H1" s="65"/>
      <c r="I1" s="65"/>
      <c r="J1" s="65"/>
    </row>
    <row r="2" ht="22.5" spans="1:10">
      <c r="A2" s="299" t="s">
        <v>612</v>
      </c>
      <c r="B2" s="299"/>
      <c r="C2" s="299"/>
      <c r="D2" s="299"/>
      <c r="E2" s="299"/>
      <c r="F2" s="299"/>
      <c r="G2" s="299"/>
      <c r="H2" s="299"/>
      <c r="I2" s="299"/>
      <c r="J2" s="299"/>
    </row>
    <row r="3" ht="22.5" spans="1:10">
      <c r="A3" s="299"/>
      <c r="B3" s="299"/>
      <c r="C3" s="299"/>
      <c r="D3" s="299"/>
      <c r="E3" s="299"/>
      <c r="F3" s="299"/>
      <c r="G3" s="299"/>
      <c r="H3" s="299"/>
      <c r="I3" s="299"/>
      <c r="J3" s="330" t="s">
        <v>550</v>
      </c>
    </row>
    <row r="4" ht="30" spans="1:10">
      <c r="A4" s="300" t="s">
        <v>3</v>
      </c>
      <c r="B4" s="301" t="s">
        <v>4</v>
      </c>
      <c r="C4" s="301" t="s">
        <v>5</v>
      </c>
      <c r="D4" s="302" t="s">
        <v>613</v>
      </c>
      <c r="E4" s="302" t="s">
        <v>614</v>
      </c>
      <c r="F4" s="300" t="s">
        <v>12</v>
      </c>
      <c r="G4" s="301" t="s">
        <v>4</v>
      </c>
      <c r="H4" s="301" t="s">
        <v>5</v>
      </c>
      <c r="I4" s="302" t="s">
        <v>613</v>
      </c>
      <c r="J4" s="302" t="s">
        <v>614</v>
      </c>
    </row>
    <row r="5" ht="15.75" spans="1:10">
      <c r="A5" s="303" t="s">
        <v>13</v>
      </c>
      <c r="B5" s="304"/>
      <c r="C5" s="304"/>
      <c r="D5" s="304"/>
      <c r="E5" s="305"/>
      <c r="F5" s="303" t="s">
        <v>13</v>
      </c>
      <c r="G5" s="306"/>
      <c r="H5" s="306"/>
      <c r="I5" s="331"/>
      <c r="J5" s="332"/>
    </row>
    <row r="6" spans="1:10">
      <c r="A6" s="307" t="s">
        <v>552</v>
      </c>
      <c r="B6" s="306"/>
      <c r="C6" s="306"/>
      <c r="D6" s="306"/>
      <c r="E6" s="308"/>
      <c r="F6" s="307" t="s">
        <v>615</v>
      </c>
      <c r="G6" s="306"/>
      <c r="H6" s="306"/>
      <c r="I6" s="331"/>
      <c r="J6" s="332"/>
    </row>
    <row r="7" spans="1:10">
      <c r="A7" s="309"/>
      <c r="B7" s="310"/>
      <c r="C7" s="310"/>
      <c r="D7" s="310"/>
      <c r="E7" s="311"/>
      <c r="F7" s="312"/>
      <c r="G7" s="313"/>
      <c r="H7" s="313"/>
      <c r="I7" s="313"/>
      <c r="J7" s="333"/>
    </row>
    <row r="8" spans="1:10">
      <c r="A8" s="314"/>
      <c r="B8" s="315"/>
      <c r="C8" s="315"/>
      <c r="D8" s="315"/>
      <c r="E8" s="316"/>
      <c r="F8" s="312"/>
      <c r="G8" s="313"/>
      <c r="H8" s="313"/>
      <c r="I8" s="313"/>
      <c r="J8" s="333"/>
    </row>
    <row r="9" spans="1:10">
      <c r="A9" s="314"/>
      <c r="B9" s="315"/>
      <c r="C9" s="315"/>
      <c r="D9" s="315"/>
      <c r="E9" s="316"/>
      <c r="F9" s="317"/>
      <c r="G9" s="313"/>
      <c r="H9" s="313"/>
      <c r="I9" s="313"/>
      <c r="J9" s="333"/>
    </row>
    <row r="10" spans="1:10">
      <c r="A10" s="314"/>
      <c r="B10" s="315"/>
      <c r="C10" s="315"/>
      <c r="D10" s="315"/>
      <c r="E10" s="316"/>
      <c r="F10" s="317"/>
      <c r="G10" s="313"/>
      <c r="H10" s="313"/>
      <c r="I10" s="313"/>
      <c r="J10" s="333"/>
    </row>
    <row r="11" spans="1:10">
      <c r="A11" s="314"/>
      <c r="B11" s="315"/>
      <c r="C11" s="315"/>
      <c r="D11" s="315"/>
      <c r="E11" s="316"/>
      <c r="F11" s="317"/>
      <c r="G11" s="313"/>
      <c r="H11" s="313"/>
      <c r="I11" s="313"/>
      <c r="J11" s="333"/>
    </row>
    <row r="12" ht="14.25" spans="1:10">
      <c r="A12" s="314"/>
      <c r="B12" s="315"/>
      <c r="C12" s="315"/>
      <c r="D12" s="315"/>
      <c r="E12" s="316"/>
      <c r="F12" s="318" t="s">
        <v>616</v>
      </c>
      <c r="G12" s="313"/>
      <c r="H12" s="313"/>
      <c r="I12" s="313"/>
      <c r="J12" s="333"/>
    </row>
    <row r="13" ht="14.25" spans="1:10">
      <c r="A13" s="318" t="s">
        <v>617</v>
      </c>
      <c r="B13" s="319"/>
      <c r="C13" s="319"/>
      <c r="D13" s="319"/>
      <c r="E13" s="319"/>
      <c r="F13" s="320" t="s">
        <v>618</v>
      </c>
      <c r="G13" s="321"/>
      <c r="H13" s="321"/>
      <c r="I13" s="321"/>
      <c r="J13" s="321"/>
    </row>
    <row r="14" spans="1:10">
      <c r="A14" s="322" t="s">
        <v>619</v>
      </c>
      <c r="B14" s="315"/>
      <c r="C14" s="315"/>
      <c r="D14" s="315"/>
      <c r="E14" s="316"/>
      <c r="F14" s="323" t="s">
        <v>620</v>
      </c>
      <c r="G14" s="324"/>
      <c r="H14" s="324"/>
      <c r="I14" s="324"/>
      <c r="J14" s="334"/>
    </row>
    <row r="15" spans="1:10">
      <c r="A15" s="322" t="s">
        <v>621</v>
      </c>
      <c r="B15" s="315"/>
      <c r="C15" s="315"/>
      <c r="D15" s="315"/>
      <c r="E15" s="316"/>
      <c r="F15" s="325" t="s">
        <v>622</v>
      </c>
      <c r="G15" s="324"/>
      <c r="H15" s="324"/>
      <c r="I15" s="324"/>
      <c r="J15" s="334"/>
    </row>
    <row r="16" spans="1:10">
      <c r="A16" s="326" t="s">
        <v>623</v>
      </c>
      <c r="B16" s="327"/>
      <c r="C16" s="327"/>
      <c r="D16" s="327"/>
      <c r="E16" s="328"/>
      <c r="F16" s="309" t="s">
        <v>624</v>
      </c>
      <c r="G16" s="329"/>
      <c r="H16" s="329"/>
      <c r="I16" s="335"/>
      <c r="J16" s="336"/>
    </row>
    <row r="17" spans="1:1">
      <c r="A17" t="s">
        <v>568</v>
      </c>
    </row>
  </sheetData>
  <mergeCells count="2">
    <mergeCell ref="A1:J1"/>
    <mergeCell ref="A2:J2"/>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399914548173467"/>
    <pageSetUpPr fitToPage="1"/>
  </sheetPr>
  <dimension ref="A1:F7"/>
  <sheetViews>
    <sheetView showZeros="0" workbookViewId="0">
      <selection activeCell="B5" sqref="B5"/>
    </sheetView>
  </sheetViews>
  <sheetFormatPr defaultColWidth="9" defaultRowHeight="14.25" outlineLevelRow="6" outlineLevelCol="5"/>
  <cols>
    <col min="1" max="6" width="14.75" style="284" customWidth="1"/>
    <col min="7" max="227" width="9" style="284"/>
    <col min="228" max="228" width="32.125" style="284" customWidth="1"/>
    <col min="229" max="231" width="6.25" style="284" customWidth="1"/>
    <col min="232" max="237" width="6" style="284" customWidth="1"/>
    <col min="238" max="483" width="9" style="284"/>
    <col min="484" max="484" width="32.125" style="284" customWidth="1"/>
    <col min="485" max="487" width="6.25" style="284" customWidth="1"/>
    <col min="488" max="493" width="6" style="284" customWidth="1"/>
    <col min="494" max="739" width="9" style="284"/>
    <col min="740" max="740" width="32.125" style="284" customWidth="1"/>
    <col min="741" max="743" width="6.25" style="284" customWidth="1"/>
    <col min="744" max="749" width="6" style="284" customWidth="1"/>
    <col min="750" max="995" width="9" style="284"/>
    <col min="996" max="996" width="32.125" style="284" customWidth="1"/>
    <col min="997" max="999" width="6.25" style="284" customWidth="1"/>
    <col min="1000" max="1005" width="6" style="284" customWidth="1"/>
    <col min="1006" max="1251" width="9" style="284"/>
    <col min="1252" max="1252" width="32.125" style="284" customWidth="1"/>
    <col min="1253" max="1255" width="6.25" style="284" customWidth="1"/>
    <col min="1256" max="1261" width="6" style="284" customWidth="1"/>
    <col min="1262" max="1507" width="9" style="284"/>
    <col min="1508" max="1508" width="32.125" style="284" customWidth="1"/>
    <col min="1509" max="1511" width="6.25" style="284" customWidth="1"/>
    <col min="1512" max="1517" width="6" style="284" customWidth="1"/>
    <col min="1518" max="1763" width="9" style="284"/>
    <col min="1764" max="1764" width="32.125" style="284" customWidth="1"/>
    <col min="1765" max="1767" width="6.25" style="284" customWidth="1"/>
    <col min="1768" max="1773" width="6" style="284" customWidth="1"/>
    <col min="1774" max="2019" width="9" style="284"/>
    <col min="2020" max="2020" width="32.125" style="284" customWidth="1"/>
    <col min="2021" max="2023" width="6.25" style="284" customWidth="1"/>
    <col min="2024" max="2029" width="6" style="284" customWidth="1"/>
    <col min="2030" max="2275" width="9" style="284"/>
    <col min="2276" max="2276" width="32.125" style="284" customWidth="1"/>
    <col min="2277" max="2279" width="6.25" style="284" customWidth="1"/>
    <col min="2280" max="2285" width="6" style="284" customWidth="1"/>
    <col min="2286" max="2531" width="9" style="284"/>
    <col min="2532" max="2532" width="32.125" style="284" customWidth="1"/>
    <col min="2533" max="2535" width="6.25" style="284" customWidth="1"/>
    <col min="2536" max="2541" width="6" style="284" customWidth="1"/>
    <col min="2542" max="2787" width="9" style="284"/>
    <col min="2788" max="2788" width="32.125" style="284" customWidth="1"/>
    <col min="2789" max="2791" width="6.25" style="284" customWidth="1"/>
    <col min="2792" max="2797" width="6" style="284" customWidth="1"/>
    <col min="2798" max="3043" width="9" style="284"/>
    <col min="3044" max="3044" width="32.125" style="284" customWidth="1"/>
    <col min="3045" max="3047" width="6.25" style="284" customWidth="1"/>
    <col min="3048" max="3053" width="6" style="284" customWidth="1"/>
    <col min="3054" max="3299" width="9" style="284"/>
    <col min="3300" max="3300" width="32.125" style="284" customWidth="1"/>
    <col min="3301" max="3303" width="6.25" style="284" customWidth="1"/>
    <col min="3304" max="3309" width="6" style="284" customWidth="1"/>
    <col min="3310" max="3555" width="9" style="284"/>
    <col min="3556" max="3556" width="32.125" style="284" customWidth="1"/>
    <col min="3557" max="3559" width="6.25" style="284" customWidth="1"/>
    <col min="3560" max="3565" width="6" style="284" customWidth="1"/>
    <col min="3566" max="3811" width="9" style="284"/>
    <col min="3812" max="3812" width="32.125" style="284" customWidth="1"/>
    <col min="3813" max="3815" width="6.25" style="284" customWidth="1"/>
    <col min="3816" max="3821" width="6" style="284" customWidth="1"/>
    <col min="3822" max="4067" width="9" style="284"/>
    <col min="4068" max="4068" width="32.125" style="284" customWidth="1"/>
    <col min="4069" max="4071" width="6.25" style="284" customWidth="1"/>
    <col min="4072" max="4077" width="6" style="284" customWidth="1"/>
    <col min="4078" max="4323" width="9" style="284"/>
    <col min="4324" max="4324" width="32.125" style="284" customWidth="1"/>
    <col min="4325" max="4327" width="6.25" style="284" customWidth="1"/>
    <col min="4328" max="4333" width="6" style="284" customWidth="1"/>
    <col min="4334" max="4579" width="9" style="284"/>
    <col min="4580" max="4580" width="32.125" style="284" customWidth="1"/>
    <col min="4581" max="4583" width="6.25" style="284" customWidth="1"/>
    <col min="4584" max="4589" width="6" style="284" customWidth="1"/>
    <col min="4590" max="4835" width="9" style="284"/>
    <col min="4836" max="4836" width="32.125" style="284" customWidth="1"/>
    <col min="4837" max="4839" width="6.25" style="284" customWidth="1"/>
    <col min="4840" max="4845" width="6" style="284" customWidth="1"/>
    <col min="4846" max="5091" width="9" style="284"/>
    <col min="5092" max="5092" width="32.125" style="284" customWidth="1"/>
    <col min="5093" max="5095" width="6.25" style="284" customWidth="1"/>
    <col min="5096" max="5101" width="6" style="284" customWidth="1"/>
    <col min="5102" max="5347" width="9" style="284"/>
    <col min="5348" max="5348" width="32.125" style="284" customWidth="1"/>
    <col min="5349" max="5351" width="6.25" style="284" customWidth="1"/>
    <col min="5352" max="5357" width="6" style="284" customWidth="1"/>
    <col min="5358" max="5603" width="9" style="284"/>
    <col min="5604" max="5604" width="32.125" style="284" customWidth="1"/>
    <col min="5605" max="5607" width="6.25" style="284" customWidth="1"/>
    <col min="5608" max="5613" width="6" style="284" customWidth="1"/>
    <col min="5614" max="5859" width="9" style="284"/>
    <col min="5860" max="5860" width="32.125" style="284" customWidth="1"/>
    <col min="5861" max="5863" width="6.25" style="284" customWidth="1"/>
    <col min="5864" max="5869" width="6" style="284" customWidth="1"/>
    <col min="5870" max="6115" width="9" style="284"/>
    <col min="6116" max="6116" width="32.125" style="284" customWidth="1"/>
    <col min="6117" max="6119" width="6.25" style="284" customWidth="1"/>
    <col min="6120" max="6125" width="6" style="284" customWidth="1"/>
    <col min="6126" max="6371" width="9" style="284"/>
    <col min="6372" max="6372" width="32.125" style="284" customWidth="1"/>
    <col min="6373" max="6375" width="6.25" style="284" customWidth="1"/>
    <col min="6376" max="6381" width="6" style="284" customWidth="1"/>
    <col min="6382" max="6627" width="9" style="284"/>
    <col min="6628" max="6628" width="32.125" style="284" customWidth="1"/>
    <col min="6629" max="6631" width="6.25" style="284" customWidth="1"/>
    <col min="6632" max="6637" width="6" style="284" customWidth="1"/>
    <col min="6638" max="6883" width="9" style="284"/>
    <col min="6884" max="6884" width="32.125" style="284" customWidth="1"/>
    <col min="6885" max="6887" width="6.25" style="284" customWidth="1"/>
    <col min="6888" max="6893" width="6" style="284" customWidth="1"/>
    <col min="6894" max="7139" width="9" style="284"/>
    <col min="7140" max="7140" width="32.125" style="284" customWidth="1"/>
    <col min="7141" max="7143" width="6.25" style="284" customWidth="1"/>
    <col min="7144" max="7149" width="6" style="284" customWidth="1"/>
    <col min="7150" max="7395" width="9" style="284"/>
    <col min="7396" max="7396" width="32.125" style="284" customWidth="1"/>
    <col min="7397" max="7399" width="6.25" style="284" customWidth="1"/>
    <col min="7400" max="7405" width="6" style="284" customWidth="1"/>
    <col min="7406" max="7651" width="9" style="284"/>
    <col min="7652" max="7652" width="32.125" style="284" customWidth="1"/>
    <col min="7653" max="7655" width="6.25" style="284" customWidth="1"/>
    <col min="7656" max="7661" width="6" style="284" customWidth="1"/>
    <col min="7662" max="7907" width="9" style="284"/>
    <col min="7908" max="7908" width="32.125" style="284" customWidth="1"/>
    <col min="7909" max="7911" width="6.25" style="284" customWidth="1"/>
    <col min="7912" max="7917" width="6" style="284" customWidth="1"/>
    <col min="7918" max="8163" width="9" style="284"/>
    <col min="8164" max="8164" width="32.125" style="284" customWidth="1"/>
    <col min="8165" max="8167" width="6.25" style="284" customWidth="1"/>
    <col min="8168" max="8173" width="6" style="284" customWidth="1"/>
    <col min="8174" max="8419" width="9" style="284"/>
    <col min="8420" max="8420" width="32.125" style="284" customWidth="1"/>
    <col min="8421" max="8423" width="6.25" style="284" customWidth="1"/>
    <col min="8424" max="8429" width="6" style="284" customWidth="1"/>
    <col min="8430" max="8675" width="9" style="284"/>
    <col min="8676" max="8676" width="32.125" style="284" customWidth="1"/>
    <col min="8677" max="8679" width="6.25" style="284" customWidth="1"/>
    <col min="8680" max="8685" width="6" style="284" customWidth="1"/>
    <col min="8686" max="8931" width="9" style="284"/>
    <col min="8932" max="8932" width="32.125" style="284" customWidth="1"/>
    <col min="8933" max="8935" width="6.25" style="284" customWidth="1"/>
    <col min="8936" max="8941" width="6" style="284" customWidth="1"/>
    <col min="8942" max="9187" width="9" style="284"/>
    <col min="9188" max="9188" width="32.125" style="284" customWidth="1"/>
    <col min="9189" max="9191" width="6.25" style="284" customWidth="1"/>
    <col min="9192" max="9197" width="6" style="284" customWidth="1"/>
    <col min="9198" max="9443" width="9" style="284"/>
    <col min="9444" max="9444" width="32.125" style="284" customWidth="1"/>
    <col min="9445" max="9447" width="6.25" style="284" customWidth="1"/>
    <col min="9448" max="9453" width="6" style="284" customWidth="1"/>
    <col min="9454" max="9699" width="9" style="284"/>
    <col min="9700" max="9700" width="32.125" style="284" customWidth="1"/>
    <col min="9701" max="9703" width="6.25" style="284" customWidth="1"/>
    <col min="9704" max="9709" width="6" style="284" customWidth="1"/>
    <col min="9710" max="9955" width="9" style="284"/>
    <col min="9956" max="9956" width="32.125" style="284" customWidth="1"/>
    <col min="9957" max="9959" width="6.25" style="284" customWidth="1"/>
    <col min="9960" max="9965" width="6" style="284" customWidth="1"/>
    <col min="9966" max="10211" width="9" style="284"/>
    <col min="10212" max="10212" width="32.125" style="284" customWidth="1"/>
    <col min="10213" max="10215" width="6.25" style="284" customWidth="1"/>
    <col min="10216" max="10221" width="6" style="284" customWidth="1"/>
    <col min="10222" max="10467" width="9" style="284"/>
    <col min="10468" max="10468" width="32.125" style="284" customWidth="1"/>
    <col min="10469" max="10471" width="6.25" style="284" customWidth="1"/>
    <col min="10472" max="10477" width="6" style="284" customWidth="1"/>
    <col min="10478" max="10723" width="9" style="284"/>
    <col min="10724" max="10724" width="32.125" style="284" customWidth="1"/>
    <col min="10725" max="10727" width="6.25" style="284" customWidth="1"/>
    <col min="10728" max="10733" width="6" style="284" customWidth="1"/>
    <col min="10734" max="10979" width="9" style="284"/>
    <col min="10980" max="10980" width="32.125" style="284" customWidth="1"/>
    <col min="10981" max="10983" width="6.25" style="284" customWidth="1"/>
    <col min="10984" max="10989" width="6" style="284" customWidth="1"/>
    <col min="10990" max="11235" width="9" style="284"/>
    <col min="11236" max="11236" width="32.125" style="284" customWidth="1"/>
    <col min="11237" max="11239" width="6.25" style="284" customWidth="1"/>
    <col min="11240" max="11245" width="6" style="284" customWidth="1"/>
    <col min="11246" max="11491" width="9" style="284"/>
    <col min="11492" max="11492" width="32.125" style="284" customWidth="1"/>
    <col min="11493" max="11495" width="6.25" style="284" customWidth="1"/>
    <col min="11496" max="11501" width="6" style="284" customWidth="1"/>
    <col min="11502" max="11747" width="9" style="284"/>
    <col min="11748" max="11748" width="32.125" style="284" customWidth="1"/>
    <col min="11749" max="11751" width="6.25" style="284" customWidth="1"/>
    <col min="11752" max="11757" width="6" style="284" customWidth="1"/>
    <col min="11758" max="12003" width="9" style="284"/>
    <col min="12004" max="12004" width="32.125" style="284" customWidth="1"/>
    <col min="12005" max="12007" width="6.25" style="284" customWidth="1"/>
    <col min="12008" max="12013" width="6" style="284" customWidth="1"/>
    <col min="12014" max="12259" width="9" style="284"/>
    <col min="12260" max="12260" width="32.125" style="284" customWidth="1"/>
    <col min="12261" max="12263" width="6.25" style="284" customWidth="1"/>
    <col min="12264" max="12269" width="6" style="284" customWidth="1"/>
    <col min="12270" max="12515" width="9" style="284"/>
    <col min="12516" max="12516" width="32.125" style="284" customWidth="1"/>
    <col min="12517" max="12519" width="6.25" style="284" customWidth="1"/>
    <col min="12520" max="12525" width="6" style="284" customWidth="1"/>
    <col min="12526" max="12771" width="9" style="284"/>
    <col min="12772" max="12772" width="32.125" style="284" customWidth="1"/>
    <col min="12773" max="12775" width="6.25" style="284" customWidth="1"/>
    <col min="12776" max="12781" width="6" style="284" customWidth="1"/>
    <col min="12782" max="13027" width="9" style="284"/>
    <col min="13028" max="13028" width="32.125" style="284" customWidth="1"/>
    <col min="13029" max="13031" width="6.25" style="284" customWidth="1"/>
    <col min="13032" max="13037" width="6" style="284" customWidth="1"/>
    <col min="13038" max="13283" width="9" style="284"/>
    <col min="13284" max="13284" width="32.125" style="284" customWidth="1"/>
    <col min="13285" max="13287" width="6.25" style="284" customWidth="1"/>
    <col min="13288" max="13293" width="6" style="284" customWidth="1"/>
    <col min="13294" max="13539" width="9" style="284"/>
    <col min="13540" max="13540" width="32.125" style="284" customWidth="1"/>
    <col min="13541" max="13543" width="6.25" style="284" customWidth="1"/>
    <col min="13544" max="13549" width="6" style="284" customWidth="1"/>
    <col min="13550" max="13795" width="9" style="284"/>
    <col min="13796" max="13796" width="32.125" style="284" customWidth="1"/>
    <col min="13797" max="13799" width="6.25" style="284" customWidth="1"/>
    <col min="13800" max="13805" width="6" style="284" customWidth="1"/>
    <col min="13806" max="14051" width="9" style="284"/>
    <col min="14052" max="14052" width="32.125" style="284" customWidth="1"/>
    <col min="14053" max="14055" width="6.25" style="284" customWidth="1"/>
    <col min="14056" max="14061" width="6" style="284" customWidth="1"/>
    <col min="14062" max="14307" width="9" style="284"/>
    <col min="14308" max="14308" width="32.125" style="284" customWidth="1"/>
    <col min="14309" max="14311" width="6.25" style="284" customWidth="1"/>
    <col min="14312" max="14317" width="6" style="284" customWidth="1"/>
    <col min="14318" max="14563" width="9" style="284"/>
    <col min="14564" max="14564" width="32.125" style="284" customWidth="1"/>
    <col min="14565" max="14567" width="6.25" style="284" customWidth="1"/>
    <col min="14568" max="14573" width="6" style="284" customWidth="1"/>
    <col min="14574" max="14819" width="9" style="284"/>
    <col min="14820" max="14820" width="32.125" style="284" customWidth="1"/>
    <col min="14821" max="14823" width="6.25" style="284" customWidth="1"/>
    <col min="14824" max="14829" width="6" style="284" customWidth="1"/>
    <col min="14830" max="15075" width="9" style="284"/>
    <col min="15076" max="15076" width="32.125" style="284" customWidth="1"/>
    <col min="15077" max="15079" width="6.25" style="284" customWidth="1"/>
    <col min="15080" max="15085" width="6" style="284" customWidth="1"/>
    <col min="15086" max="15331" width="9" style="284"/>
    <col min="15332" max="15332" width="32.125" style="284" customWidth="1"/>
    <col min="15333" max="15335" width="6.25" style="284" customWidth="1"/>
    <col min="15336" max="15341" width="6" style="284" customWidth="1"/>
    <col min="15342" max="15587" width="9" style="284"/>
    <col min="15588" max="15588" width="32.125" style="284" customWidth="1"/>
    <col min="15589" max="15591" width="6.25" style="284" customWidth="1"/>
    <col min="15592" max="15597" width="6" style="284" customWidth="1"/>
    <col min="15598" max="15843" width="9" style="284"/>
    <col min="15844" max="15844" width="32.125" style="284" customWidth="1"/>
    <col min="15845" max="15847" width="6.25" style="284" customWidth="1"/>
    <col min="15848" max="15853" width="6" style="284" customWidth="1"/>
    <col min="15854" max="16099" width="9" style="284"/>
    <col min="16100" max="16100" width="32.125" style="284" customWidth="1"/>
    <col min="16101" max="16103" width="6.25" style="284" customWidth="1"/>
    <col min="16104" max="16109" width="6" style="284" customWidth="1"/>
    <col min="16110" max="16384" width="9" style="284"/>
  </cols>
  <sheetData>
    <row r="1" s="280" customFormat="1" ht="18.75" spans="1:5">
      <c r="A1" s="65" t="s">
        <v>625</v>
      </c>
      <c r="B1" s="65"/>
      <c r="C1" s="65"/>
      <c r="D1" s="65"/>
      <c r="E1" s="65"/>
    </row>
    <row r="2" ht="35.25" customHeight="1" spans="1:6">
      <c r="A2" s="294" t="s">
        <v>626</v>
      </c>
      <c r="B2" s="294"/>
      <c r="C2" s="294"/>
      <c r="D2" s="294"/>
      <c r="E2" s="294"/>
      <c r="F2" s="294"/>
    </row>
    <row r="3" s="291" customFormat="1" ht="28.5" customHeight="1" spans="6:6">
      <c r="F3" s="295" t="s">
        <v>414</v>
      </c>
    </row>
    <row r="4" ht="33" customHeight="1" spans="1:6">
      <c r="A4" s="287" t="s">
        <v>627</v>
      </c>
      <c r="B4" s="287"/>
      <c r="C4" s="287"/>
      <c r="D4" s="287" t="s">
        <v>628</v>
      </c>
      <c r="E4" s="287"/>
      <c r="F4" s="287"/>
    </row>
    <row r="5" ht="33" customHeight="1" spans="1:6">
      <c r="A5" s="287" t="s">
        <v>629</v>
      </c>
      <c r="B5" s="287" t="s">
        <v>630</v>
      </c>
      <c r="C5" s="287" t="s">
        <v>631</v>
      </c>
      <c r="D5" s="287" t="s">
        <v>629</v>
      </c>
      <c r="E5" s="287" t="s">
        <v>630</v>
      </c>
      <c r="F5" s="287" t="s">
        <v>631</v>
      </c>
    </row>
    <row r="6" s="292" customFormat="1" ht="33" customHeight="1" spans="1:6">
      <c r="A6" s="296">
        <v>4441000</v>
      </c>
      <c r="B6" s="296">
        <v>73000</v>
      </c>
      <c r="C6" s="296">
        <v>4368000</v>
      </c>
      <c r="D6" s="297">
        <v>4440200</v>
      </c>
      <c r="E6" s="296">
        <v>72500</v>
      </c>
      <c r="F6" s="296">
        <v>4367700</v>
      </c>
    </row>
    <row r="7" s="293" customFormat="1" ht="44.25" customHeight="1" spans="1:6">
      <c r="A7" s="298"/>
      <c r="B7" s="298"/>
      <c r="C7" s="298"/>
      <c r="D7" s="298"/>
      <c r="E7" s="298"/>
      <c r="F7" s="298"/>
    </row>
  </sheetData>
  <mergeCells count="4">
    <mergeCell ref="A2:F2"/>
    <mergeCell ref="A4:C4"/>
    <mergeCell ref="D4:F4"/>
    <mergeCell ref="A7:F7"/>
  </mergeCells>
  <printOptions horizontalCentered="1"/>
  <pageMargins left="0.236111111111111" right="0.236111111111111" top="0.747916666666667" bottom="0.747916666666667" header="0.314583333333333" footer="0.314583333333333"/>
  <pageSetup paperSize="9" fitToHeight="0" pageOrder="overThenDown" orientation="portrait" horizontalDpi="600"/>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399914548173467"/>
    <pageSetUpPr fitToPage="1"/>
  </sheetPr>
  <dimension ref="A1:G15"/>
  <sheetViews>
    <sheetView showZeros="0" workbookViewId="0">
      <selection activeCell="C6" sqref="C6"/>
    </sheetView>
  </sheetViews>
  <sheetFormatPr defaultColWidth="9" defaultRowHeight="14.25" outlineLevelCol="6"/>
  <cols>
    <col min="1" max="1" width="28.25" style="284" customWidth="1"/>
    <col min="2" max="7" width="11.125" style="284" customWidth="1"/>
    <col min="8" max="226" width="9" style="284"/>
    <col min="227" max="227" width="32" style="284" customWidth="1"/>
    <col min="228" max="236" width="6.375" style="284" customWidth="1"/>
    <col min="237" max="482" width="9" style="284"/>
    <col min="483" max="483" width="32" style="284" customWidth="1"/>
    <col min="484" max="492" width="6.375" style="284" customWidth="1"/>
    <col min="493" max="738" width="9" style="284"/>
    <col min="739" max="739" width="32" style="284" customWidth="1"/>
    <col min="740" max="748" width="6.375" style="284" customWidth="1"/>
    <col min="749" max="994" width="9" style="284"/>
    <col min="995" max="995" width="32" style="284" customWidth="1"/>
    <col min="996" max="1004" width="6.375" style="284" customWidth="1"/>
    <col min="1005" max="1250" width="9" style="284"/>
    <col min="1251" max="1251" width="32" style="284" customWidth="1"/>
    <col min="1252" max="1260" width="6.375" style="284" customWidth="1"/>
    <col min="1261" max="1506" width="9" style="284"/>
    <col min="1507" max="1507" width="32" style="284" customWidth="1"/>
    <col min="1508" max="1516" width="6.375" style="284" customWidth="1"/>
    <col min="1517" max="1762" width="9" style="284"/>
    <col min="1763" max="1763" width="32" style="284" customWidth="1"/>
    <col min="1764" max="1772" width="6.375" style="284" customWidth="1"/>
    <col min="1773" max="2018" width="9" style="284"/>
    <col min="2019" max="2019" width="32" style="284" customWidth="1"/>
    <col min="2020" max="2028" width="6.375" style="284" customWidth="1"/>
    <col min="2029" max="2274" width="9" style="284"/>
    <col min="2275" max="2275" width="32" style="284" customWidth="1"/>
    <col min="2276" max="2284" width="6.375" style="284" customWidth="1"/>
    <col min="2285" max="2530" width="9" style="284"/>
    <col min="2531" max="2531" width="32" style="284" customWidth="1"/>
    <col min="2532" max="2540" width="6.375" style="284" customWidth="1"/>
    <col min="2541" max="2786" width="9" style="284"/>
    <col min="2787" max="2787" width="32" style="284" customWidth="1"/>
    <col min="2788" max="2796" width="6.375" style="284" customWidth="1"/>
    <col min="2797" max="3042" width="9" style="284"/>
    <col min="3043" max="3043" width="32" style="284" customWidth="1"/>
    <col min="3044" max="3052" width="6.375" style="284" customWidth="1"/>
    <col min="3053" max="3298" width="9" style="284"/>
    <col min="3299" max="3299" width="32" style="284" customWidth="1"/>
    <col min="3300" max="3308" width="6.375" style="284" customWidth="1"/>
    <col min="3309" max="3554" width="9" style="284"/>
    <col min="3555" max="3555" width="32" style="284" customWidth="1"/>
    <col min="3556" max="3564" width="6.375" style="284" customWidth="1"/>
    <col min="3565" max="3810" width="9" style="284"/>
    <col min="3811" max="3811" width="32" style="284" customWidth="1"/>
    <col min="3812" max="3820" width="6.375" style="284" customWidth="1"/>
    <col min="3821" max="4066" width="9" style="284"/>
    <col min="4067" max="4067" width="32" style="284" customWidth="1"/>
    <col min="4068" max="4076" width="6.375" style="284" customWidth="1"/>
    <col min="4077" max="4322" width="9" style="284"/>
    <col min="4323" max="4323" width="32" style="284" customWidth="1"/>
    <col min="4324" max="4332" width="6.375" style="284" customWidth="1"/>
    <col min="4333" max="4578" width="9" style="284"/>
    <col min="4579" max="4579" width="32" style="284" customWidth="1"/>
    <col min="4580" max="4588" width="6.375" style="284" customWidth="1"/>
    <col min="4589" max="4834" width="9" style="284"/>
    <col min="4835" max="4835" width="32" style="284" customWidth="1"/>
    <col min="4836" max="4844" width="6.375" style="284" customWidth="1"/>
    <col min="4845" max="5090" width="9" style="284"/>
    <col min="5091" max="5091" width="32" style="284" customWidth="1"/>
    <col min="5092" max="5100" width="6.375" style="284" customWidth="1"/>
    <col min="5101" max="5346" width="9" style="284"/>
    <col min="5347" max="5347" width="32" style="284" customWidth="1"/>
    <col min="5348" max="5356" width="6.375" style="284" customWidth="1"/>
    <col min="5357" max="5602" width="9" style="284"/>
    <col min="5603" max="5603" width="32" style="284" customWidth="1"/>
    <col min="5604" max="5612" width="6.375" style="284" customWidth="1"/>
    <col min="5613" max="5858" width="9" style="284"/>
    <col min="5859" max="5859" width="32" style="284" customWidth="1"/>
    <col min="5860" max="5868" width="6.375" style="284" customWidth="1"/>
    <col min="5869" max="6114" width="9" style="284"/>
    <col min="6115" max="6115" width="32" style="284" customWidth="1"/>
    <col min="6116" max="6124" width="6.375" style="284" customWidth="1"/>
    <col min="6125" max="6370" width="9" style="284"/>
    <col min="6371" max="6371" width="32" style="284" customWidth="1"/>
    <col min="6372" max="6380" width="6.375" style="284" customWidth="1"/>
    <col min="6381" max="6626" width="9" style="284"/>
    <col min="6627" max="6627" width="32" style="284" customWidth="1"/>
    <col min="6628" max="6636" width="6.375" style="284" customWidth="1"/>
    <col min="6637" max="6882" width="9" style="284"/>
    <col min="6883" max="6883" width="32" style="284" customWidth="1"/>
    <col min="6884" max="6892" width="6.375" style="284" customWidth="1"/>
    <col min="6893" max="7138" width="9" style="284"/>
    <col min="7139" max="7139" width="32" style="284" customWidth="1"/>
    <col min="7140" max="7148" width="6.375" style="284" customWidth="1"/>
    <col min="7149" max="7394" width="9" style="284"/>
    <col min="7395" max="7395" width="32" style="284" customWidth="1"/>
    <col min="7396" max="7404" width="6.375" style="284" customWidth="1"/>
    <col min="7405" max="7650" width="9" style="284"/>
    <col min="7651" max="7651" width="32" style="284" customWidth="1"/>
    <col min="7652" max="7660" width="6.375" style="284" customWidth="1"/>
    <col min="7661" max="7906" width="9" style="284"/>
    <col min="7907" max="7907" width="32" style="284" customWidth="1"/>
    <col min="7908" max="7916" width="6.375" style="284" customWidth="1"/>
    <col min="7917" max="8162" width="9" style="284"/>
    <col min="8163" max="8163" width="32" style="284" customWidth="1"/>
    <col min="8164" max="8172" width="6.375" style="284" customWidth="1"/>
    <col min="8173" max="8418" width="9" style="284"/>
    <col min="8419" max="8419" width="32" style="284" customWidth="1"/>
    <col min="8420" max="8428" width="6.375" style="284" customWidth="1"/>
    <col min="8429" max="8674" width="9" style="284"/>
    <col min="8675" max="8675" width="32" style="284" customWidth="1"/>
    <col min="8676" max="8684" width="6.375" style="284" customWidth="1"/>
    <col min="8685" max="8930" width="9" style="284"/>
    <col min="8931" max="8931" width="32" style="284" customWidth="1"/>
    <col min="8932" max="8940" width="6.375" style="284" customWidth="1"/>
    <col min="8941" max="9186" width="9" style="284"/>
    <col min="9187" max="9187" width="32" style="284" customWidth="1"/>
    <col min="9188" max="9196" width="6.375" style="284" customWidth="1"/>
    <col min="9197" max="9442" width="9" style="284"/>
    <col min="9443" max="9443" width="32" style="284" customWidth="1"/>
    <col min="9444" max="9452" width="6.375" style="284" customWidth="1"/>
    <col min="9453" max="9698" width="9" style="284"/>
    <col min="9699" max="9699" width="32" style="284" customWidth="1"/>
    <col min="9700" max="9708" width="6.375" style="284" customWidth="1"/>
    <col min="9709" max="9954" width="9" style="284"/>
    <col min="9955" max="9955" width="32" style="284" customWidth="1"/>
    <col min="9956" max="9964" width="6.375" style="284" customWidth="1"/>
    <col min="9965" max="10210" width="9" style="284"/>
    <col min="10211" max="10211" width="32" style="284" customWidth="1"/>
    <col min="10212" max="10220" width="6.375" style="284" customWidth="1"/>
    <col min="10221" max="10466" width="9" style="284"/>
    <col min="10467" max="10467" width="32" style="284" customWidth="1"/>
    <col min="10468" max="10476" width="6.375" style="284" customWidth="1"/>
    <col min="10477" max="10722" width="9" style="284"/>
    <col min="10723" max="10723" width="32" style="284" customWidth="1"/>
    <col min="10724" max="10732" width="6.375" style="284" customWidth="1"/>
    <col min="10733" max="10978" width="9" style="284"/>
    <col min="10979" max="10979" width="32" style="284" customWidth="1"/>
    <col min="10980" max="10988" width="6.375" style="284" customWidth="1"/>
    <col min="10989" max="11234" width="9" style="284"/>
    <col min="11235" max="11235" width="32" style="284" customWidth="1"/>
    <col min="11236" max="11244" width="6.375" style="284" customWidth="1"/>
    <col min="11245" max="11490" width="9" style="284"/>
    <col min="11491" max="11491" width="32" style="284" customWidth="1"/>
    <col min="11492" max="11500" width="6.375" style="284" customWidth="1"/>
    <col min="11501" max="11746" width="9" style="284"/>
    <col min="11747" max="11747" width="32" style="284" customWidth="1"/>
    <col min="11748" max="11756" width="6.375" style="284" customWidth="1"/>
    <col min="11757" max="12002" width="9" style="284"/>
    <col min="12003" max="12003" width="32" style="284" customWidth="1"/>
    <col min="12004" max="12012" width="6.375" style="284" customWidth="1"/>
    <col min="12013" max="12258" width="9" style="284"/>
    <col min="12259" max="12259" width="32" style="284" customWidth="1"/>
    <col min="12260" max="12268" width="6.375" style="284" customWidth="1"/>
    <col min="12269" max="12514" width="9" style="284"/>
    <col min="12515" max="12515" width="32" style="284" customWidth="1"/>
    <col min="12516" max="12524" width="6.375" style="284" customWidth="1"/>
    <col min="12525" max="12770" width="9" style="284"/>
    <col min="12771" max="12771" width="32" style="284" customWidth="1"/>
    <col min="12772" max="12780" width="6.375" style="284" customWidth="1"/>
    <col min="12781" max="13026" width="9" style="284"/>
    <col min="13027" max="13027" width="32" style="284" customWidth="1"/>
    <col min="13028" max="13036" width="6.375" style="284" customWidth="1"/>
    <col min="13037" max="13282" width="9" style="284"/>
    <col min="13283" max="13283" width="32" style="284" customWidth="1"/>
    <col min="13284" max="13292" width="6.375" style="284" customWidth="1"/>
    <col min="13293" max="13538" width="9" style="284"/>
    <col min="13539" max="13539" width="32" style="284" customWidth="1"/>
    <col min="13540" max="13548" width="6.375" style="284" customWidth="1"/>
    <col min="13549" max="13794" width="9" style="284"/>
    <col min="13795" max="13795" width="32" style="284" customWidth="1"/>
    <col min="13796" max="13804" width="6.375" style="284" customWidth="1"/>
    <col min="13805" max="14050" width="9" style="284"/>
    <col min="14051" max="14051" width="32" style="284" customWidth="1"/>
    <col min="14052" max="14060" width="6.375" style="284" customWidth="1"/>
    <col min="14061" max="14306" width="9" style="284"/>
    <col min="14307" max="14307" width="32" style="284" customWidth="1"/>
    <col min="14308" max="14316" width="6.375" style="284" customWidth="1"/>
    <col min="14317" max="14562" width="9" style="284"/>
    <col min="14563" max="14563" width="32" style="284" customWidth="1"/>
    <col min="14564" max="14572" width="6.375" style="284" customWidth="1"/>
    <col min="14573" max="14818" width="9" style="284"/>
    <col min="14819" max="14819" width="32" style="284" customWidth="1"/>
    <col min="14820" max="14828" width="6.375" style="284" customWidth="1"/>
    <col min="14829" max="15074" width="9" style="284"/>
    <col min="15075" max="15075" width="32" style="284" customWidth="1"/>
    <col min="15076" max="15084" width="6.375" style="284" customWidth="1"/>
    <col min="15085" max="15330" width="9" style="284"/>
    <col min="15331" max="15331" width="32" style="284" customWidth="1"/>
    <col min="15332" max="15340" width="6.375" style="284" customWidth="1"/>
    <col min="15341" max="15586" width="9" style="284"/>
    <col min="15587" max="15587" width="32" style="284" customWidth="1"/>
    <col min="15588" max="15596" width="6.375" style="284" customWidth="1"/>
    <col min="15597" max="15842" width="9" style="284"/>
    <col min="15843" max="15843" width="32" style="284" customWidth="1"/>
    <col min="15844" max="15852" width="6.375" style="284" customWidth="1"/>
    <col min="15853" max="16098" width="9" style="284"/>
    <col min="16099" max="16099" width="32" style="284" customWidth="1"/>
    <col min="16100" max="16108" width="6.375" style="284" customWidth="1"/>
    <col min="16109" max="16384" width="9" style="284"/>
  </cols>
  <sheetData>
    <row r="1" s="280" customFormat="1" ht="21.75" customHeight="1" spans="1:4">
      <c r="A1" s="65" t="s">
        <v>632</v>
      </c>
      <c r="B1" s="65"/>
      <c r="C1" s="65"/>
      <c r="D1" s="65"/>
    </row>
    <row r="2" ht="36" customHeight="1" spans="1:7">
      <c r="A2" s="285" t="s">
        <v>633</v>
      </c>
      <c r="B2" s="285"/>
      <c r="C2" s="285"/>
      <c r="D2" s="285"/>
      <c r="E2" s="285"/>
      <c r="F2" s="285"/>
      <c r="G2" s="285"/>
    </row>
    <row r="3" s="281" customFormat="1" ht="26.25" customHeight="1" spans="4:7">
      <c r="D3" s="286"/>
      <c r="G3" s="286" t="s">
        <v>414</v>
      </c>
    </row>
    <row r="4" s="281" customFormat="1" ht="26.25" customHeight="1" spans="1:7">
      <c r="A4" s="287" t="s">
        <v>551</v>
      </c>
      <c r="B4" s="288" t="s">
        <v>464</v>
      </c>
      <c r="C4" s="288"/>
      <c r="D4" s="288"/>
      <c r="E4" s="288" t="s">
        <v>416</v>
      </c>
      <c r="F4" s="288"/>
      <c r="G4" s="288"/>
    </row>
    <row r="5" s="282" customFormat="1" ht="39" customHeight="1" spans="1:7">
      <c r="A5" s="287"/>
      <c r="B5" s="287" t="s">
        <v>634</v>
      </c>
      <c r="C5" s="287" t="s">
        <v>635</v>
      </c>
      <c r="D5" s="287" t="s">
        <v>636</v>
      </c>
      <c r="E5" s="287" t="s">
        <v>634</v>
      </c>
      <c r="F5" s="287" t="s">
        <v>635</v>
      </c>
      <c r="G5" s="287" t="s">
        <v>636</v>
      </c>
    </row>
    <row r="6" s="283" customFormat="1" ht="39" customHeight="1" spans="1:7">
      <c r="A6" s="289" t="s">
        <v>637</v>
      </c>
      <c r="B6" s="290">
        <f t="shared" ref="B6:B15" si="0">C6+D6</f>
        <v>0</v>
      </c>
      <c r="C6" s="290"/>
      <c r="D6" s="290"/>
      <c r="E6" s="290">
        <f>F6+G6</f>
        <v>3976200</v>
      </c>
      <c r="F6" s="290">
        <v>108500</v>
      </c>
      <c r="G6" s="290">
        <v>3867700</v>
      </c>
    </row>
    <row r="7" s="283" customFormat="1" ht="39" customHeight="1" spans="1:7">
      <c r="A7" s="289" t="s">
        <v>638</v>
      </c>
      <c r="B7" s="290">
        <f t="shared" si="0"/>
        <v>4441000</v>
      </c>
      <c r="C7" s="290">
        <v>73000</v>
      </c>
      <c r="D7" s="290">
        <v>4368000</v>
      </c>
      <c r="E7" s="290">
        <f t="shared" ref="E7:E15" si="1">F7+G7</f>
        <v>0</v>
      </c>
      <c r="F7" s="290"/>
      <c r="G7" s="290"/>
    </row>
    <row r="8" s="283" customFormat="1" ht="39" customHeight="1" spans="1:7">
      <c r="A8" s="289" t="s">
        <v>639</v>
      </c>
      <c r="B8" s="290">
        <f t="shared" si="0"/>
        <v>500000</v>
      </c>
      <c r="C8" s="290">
        <f>C9+C10</f>
        <v>0</v>
      </c>
      <c r="D8" s="290">
        <f>D9+D10</f>
        <v>500000</v>
      </c>
      <c r="E8" s="290">
        <f t="shared" si="1"/>
        <v>500000</v>
      </c>
      <c r="F8" s="290">
        <f>F9+F10</f>
        <v>0</v>
      </c>
      <c r="G8" s="290">
        <f>G9+G10</f>
        <v>500000</v>
      </c>
    </row>
    <row r="9" s="283" customFormat="1" ht="39" customHeight="1" spans="1:7">
      <c r="A9" s="289" t="s">
        <v>640</v>
      </c>
      <c r="B9" s="290">
        <f t="shared" si="0"/>
        <v>0</v>
      </c>
      <c r="C9" s="290"/>
      <c r="D9" s="290"/>
      <c r="E9" s="290">
        <f t="shared" si="1"/>
        <v>0</v>
      </c>
      <c r="F9" s="290"/>
      <c r="G9" s="290"/>
    </row>
    <row r="10" s="283" customFormat="1" ht="39" customHeight="1" spans="1:7">
      <c r="A10" s="289" t="s">
        <v>641</v>
      </c>
      <c r="B10" s="290">
        <f t="shared" si="0"/>
        <v>500000</v>
      </c>
      <c r="C10" s="290"/>
      <c r="D10" s="290">
        <v>500000</v>
      </c>
      <c r="E10" s="290">
        <f t="shared" si="1"/>
        <v>500000</v>
      </c>
      <c r="F10" s="290"/>
      <c r="G10" s="290">
        <v>500000</v>
      </c>
    </row>
    <row r="11" s="283" customFormat="1" ht="39" customHeight="1" spans="1:7">
      <c r="A11" s="289" t="s">
        <v>642</v>
      </c>
      <c r="B11" s="290">
        <f t="shared" si="0"/>
        <v>36000</v>
      </c>
      <c r="C11" s="290">
        <f>C12+C13</f>
        <v>36000</v>
      </c>
      <c r="D11" s="290">
        <f>D12+D13</f>
        <v>0</v>
      </c>
      <c r="E11" s="290">
        <f t="shared" si="1"/>
        <v>36000</v>
      </c>
      <c r="F11" s="290">
        <f>F12+F13</f>
        <v>36000</v>
      </c>
      <c r="G11" s="290">
        <f>G12+G13</f>
        <v>0</v>
      </c>
    </row>
    <row r="12" s="283" customFormat="1" ht="39" customHeight="1" spans="1:7">
      <c r="A12" s="289" t="s">
        <v>643</v>
      </c>
      <c r="B12" s="290">
        <f t="shared" si="0"/>
        <v>0</v>
      </c>
      <c r="C12" s="290"/>
      <c r="D12" s="290"/>
      <c r="E12" s="290">
        <f t="shared" si="1"/>
        <v>0</v>
      </c>
      <c r="F12" s="290"/>
      <c r="G12" s="290"/>
    </row>
    <row r="13" s="283" customFormat="1" ht="39" customHeight="1" spans="1:7">
      <c r="A13" s="289" t="s">
        <v>644</v>
      </c>
      <c r="B13" s="290">
        <f t="shared" si="0"/>
        <v>36000</v>
      </c>
      <c r="C13" s="290">
        <v>36000</v>
      </c>
      <c r="D13" s="290"/>
      <c r="E13" s="290">
        <f t="shared" si="1"/>
        <v>36000</v>
      </c>
      <c r="F13" s="290">
        <v>36000</v>
      </c>
      <c r="G13" s="290"/>
    </row>
    <row r="14" s="283" customFormat="1" ht="39" customHeight="1" spans="1:7">
      <c r="A14" s="289" t="s">
        <v>645</v>
      </c>
      <c r="B14" s="290">
        <f t="shared" si="0"/>
        <v>145247</v>
      </c>
      <c r="C14" s="290">
        <v>3676</v>
      </c>
      <c r="D14" s="290">
        <v>141571</v>
      </c>
      <c r="E14" s="290">
        <f t="shared" si="1"/>
        <v>145247</v>
      </c>
      <c r="F14" s="290">
        <v>3676</v>
      </c>
      <c r="G14" s="290">
        <v>141571</v>
      </c>
    </row>
    <row r="15" s="283" customFormat="1" ht="39" customHeight="1" spans="1:7">
      <c r="A15" s="289" t="s">
        <v>646</v>
      </c>
      <c r="B15" s="290">
        <f t="shared" si="0"/>
        <v>0</v>
      </c>
      <c r="C15" s="290"/>
      <c r="D15" s="290"/>
      <c r="E15" s="290">
        <f t="shared" si="1"/>
        <v>4440200</v>
      </c>
      <c r="F15" s="290">
        <f t="shared" ref="F15:G15" si="2">F6+F8-F11</f>
        <v>72500</v>
      </c>
      <c r="G15" s="290">
        <f t="shared" si="2"/>
        <v>4367700</v>
      </c>
    </row>
  </sheetData>
  <mergeCells count="5">
    <mergeCell ref="A1:D1"/>
    <mergeCell ref="A2:G2"/>
    <mergeCell ref="B4:D4"/>
    <mergeCell ref="E4:G4"/>
    <mergeCell ref="A4:A5"/>
  </mergeCells>
  <printOptions horizontalCentered="1"/>
  <pageMargins left="0.314583333333333" right="0.314583333333333" top="0.747916666666667" bottom="0.747916666666667" header="0.314583333333333" footer="0.314583333333333"/>
  <pageSetup paperSize="9" fitToHeight="0" pageOrder="overThenDown" orientation="portrait" horizontalDpi="600"/>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O11" sqref="O11"/>
    </sheetView>
  </sheetViews>
  <sheetFormatPr defaultColWidth="9" defaultRowHeight="13.5" outlineLevelCol="7"/>
  <cols>
    <col min="1" max="1" width="17.125" customWidth="1"/>
    <col min="2" max="2" width="11.625" customWidth="1"/>
    <col min="7" max="7" width="11.625" customWidth="1"/>
    <col min="8" max="8" width="12.625" customWidth="1"/>
  </cols>
  <sheetData>
    <row r="1" spans="1:8">
      <c r="A1" s="254" t="s">
        <v>647</v>
      </c>
      <c r="B1" s="255"/>
      <c r="C1" s="255"/>
      <c r="D1" s="255"/>
      <c r="E1" s="255"/>
      <c r="F1" s="255"/>
      <c r="G1" s="255"/>
      <c r="H1" s="255"/>
    </row>
    <row r="2" ht="20.25" spans="1:8">
      <c r="A2" s="268" t="s">
        <v>648</v>
      </c>
      <c r="B2" s="268"/>
      <c r="C2" s="268"/>
      <c r="D2" s="268"/>
      <c r="E2" s="268"/>
      <c r="F2" s="268"/>
      <c r="G2" s="268"/>
      <c r="H2" s="268"/>
    </row>
    <row r="3" ht="14.25" spans="1:8">
      <c r="A3" s="258" t="s">
        <v>649</v>
      </c>
      <c r="B3" s="258"/>
      <c r="C3" s="258"/>
      <c r="D3" s="258"/>
      <c r="E3" s="258"/>
      <c r="F3" s="258"/>
      <c r="G3" s="258"/>
      <c r="H3" s="258"/>
    </row>
    <row r="4" ht="27.75" spans="1:8">
      <c r="A4" s="269" t="s">
        <v>650</v>
      </c>
      <c r="B4" s="270" t="s">
        <v>651</v>
      </c>
      <c r="C4" s="270" t="s">
        <v>652</v>
      </c>
      <c r="D4" s="270" t="s">
        <v>653</v>
      </c>
      <c r="E4" s="270" t="s">
        <v>654</v>
      </c>
      <c r="F4" s="270" t="s">
        <v>655</v>
      </c>
      <c r="G4" s="270" t="s">
        <v>656</v>
      </c>
      <c r="H4" s="259" t="s">
        <v>657</v>
      </c>
    </row>
    <row r="5" ht="67.5" spans="1:8">
      <c r="A5" s="271" t="s">
        <v>658</v>
      </c>
      <c r="B5" s="271" t="s">
        <v>659</v>
      </c>
      <c r="C5" s="271" t="str">
        <f>VLOOKUP(A5,'[1]8'!$B$5:$C$16,2,0)</f>
        <v>市政和产业园区基础设施</v>
      </c>
      <c r="D5" s="272" t="s">
        <v>660</v>
      </c>
      <c r="E5" s="273" t="s">
        <v>661</v>
      </c>
      <c r="F5" s="272" t="s">
        <v>662</v>
      </c>
      <c r="G5" s="274">
        <v>3.7</v>
      </c>
      <c r="H5" s="275">
        <v>44092</v>
      </c>
    </row>
    <row r="6" ht="67.5" spans="1:8">
      <c r="A6" s="271" t="s">
        <v>663</v>
      </c>
      <c r="B6" s="271" t="s">
        <v>664</v>
      </c>
      <c r="C6" s="271" t="str">
        <f>VLOOKUP(A6,'[1]8'!$B$5:$C$16,2,0)</f>
        <v>市政和产业园区基础设施</v>
      </c>
      <c r="D6" s="272" t="s">
        <v>660</v>
      </c>
      <c r="E6" s="273" t="s">
        <v>661</v>
      </c>
      <c r="F6" s="272" t="s">
        <v>662</v>
      </c>
      <c r="G6" s="274">
        <v>5</v>
      </c>
      <c r="H6" s="275">
        <v>44092</v>
      </c>
    </row>
    <row r="7" ht="67.5" spans="1:8">
      <c r="A7" s="271" t="s">
        <v>665</v>
      </c>
      <c r="B7" s="271" t="s">
        <v>666</v>
      </c>
      <c r="C7" s="271" t="str">
        <f>VLOOKUP(A7,'[1]8'!$B$5:$C$16,2,0)</f>
        <v>市政和产业园区基础设施</v>
      </c>
      <c r="D7" s="272" t="s">
        <v>660</v>
      </c>
      <c r="E7" s="273" t="s">
        <v>667</v>
      </c>
      <c r="F7" s="272" t="s">
        <v>662</v>
      </c>
      <c r="G7" s="274">
        <v>3</v>
      </c>
      <c r="H7" s="275">
        <v>44092</v>
      </c>
    </row>
    <row r="8" ht="67.5" spans="1:8">
      <c r="A8" s="271" t="s">
        <v>668</v>
      </c>
      <c r="B8" s="271" t="s">
        <v>669</v>
      </c>
      <c r="C8" s="271" t="str">
        <f>VLOOKUP(A8,'[1]8'!$B$5:$C$16,2,0)</f>
        <v>社会事业</v>
      </c>
      <c r="D8" s="272" t="s">
        <v>660</v>
      </c>
      <c r="E8" s="273" t="s">
        <v>661</v>
      </c>
      <c r="F8" s="272" t="s">
        <v>662</v>
      </c>
      <c r="G8" s="274">
        <v>4.3</v>
      </c>
      <c r="H8" s="275">
        <v>44092</v>
      </c>
    </row>
    <row r="9" ht="67.5" spans="1:8">
      <c r="A9" s="271" t="s">
        <v>670</v>
      </c>
      <c r="B9" s="271" t="s">
        <v>671</v>
      </c>
      <c r="C9" s="271" t="str">
        <f>VLOOKUP(A9,'[1]8'!$B$5:$C$16,2,0)</f>
        <v>市政和产业园区基础设施</v>
      </c>
      <c r="D9" s="272" t="s">
        <v>660</v>
      </c>
      <c r="E9" s="273" t="s">
        <v>661</v>
      </c>
      <c r="F9" s="272" t="s">
        <v>662</v>
      </c>
      <c r="G9" s="274">
        <v>4</v>
      </c>
      <c r="H9" s="275">
        <v>44092</v>
      </c>
    </row>
    <row r="10" ht="81" spans="1:8">
      <c r="A10" s="271" t="s">
        <v>672</v>
      </c>
      <c r="B10" s="271" t="s">
        <v>673</v>
      </c>
      <c r="C10" s="271" t="str">
        <f>VLOOKUP(A10,'[1]8'!$B$5:$C$16,2,0)</f>
        <v>普通高校</v>
      </c>
      <c r="D10" s="272" t="s">
        <v>660</v>
      </c>
      <c r="E10" s="273" t="s">
        <v>674</v>
      </c>
      <c r="F10" s="272" t="s">
        <v>662</v>
      </c>
      <c r="G10" s="274">
        <v>1</v>
      </c>
      <c r="H10" s="275">
        <v>43943</v>
      </c>
    </row>
    <row r="11" ht="67.5" spans="1:8">
      <c r="A11" s="271" t="s">
        <v>675</v>
      </c>
      <c r="B11" s="271" t="s">
        <v>676</v>
      </c>
      <c r="C11" s="271" t="str">
        <f>VLOOKUP(A11,'[1]8'!$B$5:$C$16,2,0)</f>
        <v>体育</v>
      </c>
      <c r="D11" s="272" t="s">
        <v>660</v>
      </c>
      <c r="E11" s="273" t="s">
        <v>661</v>
      </c>
      <c r="F11" s="272" t="s">
        <v>662</v>
      </c>
      <c r="G11" s="274">
        <v>5</v>
      </c>
      <c r="H11" s="275">
        <v>43943</v>
      </c>
    </row>
    <row r="12" ht="67.5" spans="1:8">
      <c r="A12" s="271" t="s">
        <v>677</v>
      </c>
      <c r="B12" s="271" t="s">
        <v>678</v>
      </c>
      <c r="C12" s="271" t="str">
        <f>VLOOKUP(A12,'[1]8'!$B$5:$C$16,2,0)</f>
        <v>科学</v>
      </c>
      <c r="D12" s="272" t="s">
        <v>660</v>
      </c>
      <c r="E12" s="273" t="s">
        <v>679</v>
      </c>
      <c r="F12" s="272" t="s">
        <v>662</v>
      </c>
      <c r="G12" s="274">
        <v>11.2</v>
      </c>
      <c r="H12" s="275">
        <v>43943</v>
      </c>
    </row>
    <row r="13" ht="67.5" spans="1:8">
      <c r="A13" s="271" t="s">
        <v>680</v>
      </c>
      <c r="B13" s="271" t="s">
        <v>681</v>
      </c>
      <c r="C13" s="271" t="str">
        <f>VLOOKUP(A13,'[1]8'!$B$5:$C$16,2,0)</f>
        <v>其他生态建设和环境保护</v>
      </c>
      <c r="D13" s="272" t="s">
        <v>660</v>
      </c>
      <c r="E13" s="273" t="s">
        <v>679</v>
      </c>
      <c r="F13" s="272" t="s">
        <v>662</v>
      </c>
      <c r="G13" s="274">
        <v>1.8</v>
      </c>
      <c r="H13" s="275">
        <v>43943</v>
      </c>
    </row>
    <row r="14" ht="67.5" spans="1:8">
      <c r="A14" s="271" t="s">
        <v>682</v>
      </c>
      <c r="B14" s="271" t="s">
        <v>683</v>
      </c>
      <c r="C14" s="271" t="str">
        <f>VLOOKUP(A14,'[1]8'!$B$5:$C$16,2,0)</f>
        <v>科学</v>
      </c>
      <c r="D14" s="272" t="s">
        <v>660</v>
      </c>
      <c r="E14" s="273" t="s">
        <v>679</v>
      </c>
      <c r="F14" s="272" t="s">
        <v>662</v>
      </c>
      <c r="G14" s="274">
        <v>9</v>
      </c>
      <c r="H14" s="275">
        <v>43943</v>
      </c>
    </row>
    <row r="15" ht="54" spans="1:8">
      <c r="A15" s="271" t="s">
        <v>684</v>
      </c>
      <c r="B15" s="271" t="s">
        <v>685</v>
      </c>
      <c r="C15" s="271" t="str">
        <f>VLOOKUP(A15,'[1]8'!$B$5:$C$16,2,0)</f>
        <v>其他</v>
      </c>
      <c r="D15" s="272" t="s">
        <v>686</v>
      </c>
      <c r="E15" s="273" t="s">
        <v>686</v>
      </c>
      <c r="F15" s="272" t="s">
        <v>662</v>
      </c>
      <c r="G15" s="274">
        <v>1</v>
      </c>
      <c r="H15" s="275">
        <v>43943</v>
      </c>
    </row>
    <row r="16" ht="54" spans="1:8">
      <c r="A16" s="271" t="s">
        <v>687</v>
      </c>
      <c r="B16" s="271" t="s">
        <v>688</v>
      </c>
      <c r="C16" s="271" t="str">
        <f>VLOOKUP(A16,'[1]8'!$B$5:$C$16,2,0)</f>
        <v>其他市政建设</v>
      </c>
      <c r="D16" s="272" t="s">
        <v>686</v>
      </c>
      <c r="E16" s="273" t="s">
        <v>686</v>
      </c>
      <c r="F16" s="272" t="s">
        <v>662</v>
      </c>
      <c r="G16" s="274">
        <v>1</v>
      </c>
      <c r="H16" s="275">
        <v>43943</v>
      </c>
    </row>
    <row r="17" ht="14.25" spans="1:8">
      <c r="A17" s="276" t="s">
        <v>634</v>
      </c>
      <c r="B17" s="276"/>
      <c r="C17" s="276"/>
      <c r="D17" s="276"/>
      <c r="E17" s="276"/>
      <c r="F17" s="277"/>
      <c r="G17" s="278">
        <f>SUM(G5:G16)</f>
        <v>50</v>
      </c>
      <c r="H17" s="279"/>
    </row>
    <row r="18" spans="1:8">
      <c r="A18" s="267" t="s">
        <v>689</v>
      </c>
      <c r="B18" s="267"/>
      <c r="C18" s="267"/>
      <c r="D18" s="267"/>
      <c r="E18" s="267"/>
      <c r="F18" s="267"/>
      <c r="G18" s="267"/>
      <c r="H18" s="267"/>
    </row>
  </sheetData>
  <mergeCells count="4">
    <mergeCell ref="A2:H2"/>
    <mergeCell ref="A3:H3"/>
    <mergeCell ref="A17:F17"/>
    <mergeCell ref="A18:H1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
  <sheetViews>
    <sheetView workbookViewId="0">
      <selection activeCell="A1" sqref="A1"/>
    </sheetView>
  </sheetViews>
  <sheetFormatPr defaultColWidth="9" defaultRowHeight="13.5" outlineLevelCol="1"/>
  <cols>
    <col min="1" max="1" width="36.625" customWidth="1"/>
    <col min="2" max="2" width="35" customWidth="1"/>
  </cols>
  <sheetData>
    <row r="1" spans="1:2">
      <c r="A1" s="254" t="s">
        <v>690</v>
      </c>
      <c r="B1" s="255"/>
    </row>
    <row r="2" ht="20.25" spans="1:2">
      <c r="A2" s="256" t="s">
        <v>691</v>
      </c>
      <c r="B2" s="256"/>
    </row>
    <row r="3" ht="14.25" spans="1:2">
      <c r="A3" s="257"/>
      <c r="B3" s="258" t="s">
        <v>649</v>
      </c>
    </row>
    <row r="4" ht="14.25" spans="1:2">
      <c r="A4" s="259" t="s">
        <v>551</v>
      </c>
      <c r="B4" s="259" t="s">
        <v>692</v>
      </c>
    </row>
    <row r="5" spans="1:2">
      <c r="A5" s="260" t="s">
        <v>693</v>
      </c>
      <c r="B5" s="261">
        <f>B6+B7</f>
        <v>397.62</v>
      </c>
    </row>
    <row r="6" spans="1:2">
      <c r="A6" s="260" t="s">
        <v>694</v>
      </c>
      <c r="B6" s="262">
        <v>10.85</v>
      </c>
    </row>
    <row r="7" spans="1:2">
      <c r="A7" s="263" t="s">
        <v>695</v>
      </c>
      <c r="B7" s="264">
        <v>386.77</v>
      </c>
    </row>
    <row r="8" spans="1:2">
      <c r="A8" s="260" t="s">
        <v>696</v>
      </c>
      <c r="B8" s="262">
        <f>B9+B10</f>
        <v>397.7</v>
      </c>
    </row>
    <row r="9" spans="1:2">
      <c r="A9" s="260" t="s">
        <v>694</v>
      </c>
      <c r="B9" s="262">
        <v>10.9</v>
      </c>
    </row>
    <row r="10" spans="1:2">
      <c r="A10" s="263" t="s">
        <v>695</v>
      </c>
      <c r="B10" s="264">
        <v>386.8</v>
      </c>
    </row>
    <row r="11" spans="1:2">
      <c r="A11" s="260" t="s">
        <v>697</v>
      </c>
      <c r="B11" s="262">
        <v>50</v>
      </c>
    </row>
    <row r="12" spans="1:2">
      <c r="A12" s="260" t="s">
        <v>698</v>
      </c>
      <c r="B12" s="262"/>
    </row>
    <row r="13" spans="1:2">
      <c r="A13" s="260" t="s">
        <v>699</v>
      </c>
      <c r="B13" s="262"/>
    </row>
    <row r="14" spans="1:2">
      <c r="A14" s="260" t="s">
        <v>700</v>
      </c>
      <c r="B14" s="262">
        <v>50</v>
      </c>
    </row>
    <row r="15" spans="1:2">
      <c r="A15" s="263" t="s">
        <v>701</v>
      </c>
      <c r="B15" s="264"/>
    </row>
    <row r="16" spans="1:2">
      <c r="A16" s="260" t="s">
        <v>702</v>
      </c>
      <c r="B16" s="262">
        <v>3.6</v>
      </c>
    </row>
    <row r="17" spans="1:2">
      <c r="A17" s="260" t="s">
        <v>703</v>
      </c>
      <c r="B17" s="262">
        <v>3.6</v>
      </c>
    </row>
    <row r="18" spans="1:2">
      <c r="A18" s="263" t="s">
        <v>704</v>
      </c>
      <c r="B18" s="264"/>
    </row>
    <row r="19" spans="1:2">
      <c r="A19" s="260" t="s">
        <v>705</v>
      </c>
      <c r="B19" s="262">
        <f>B20+B21</f>
        <v>14.524739</v>
      </c>
    </row>
    <row r="20" spans="1:2">
      <c r="A20" s="260" t="s">
        <v>706</v>
      </c>
      <c r="B20" s="262">
        <v>0.367639</v>
      </c>
    </row>
    <row r="21" spans="1:2">
      <c r="A21" s="263" t="s">
        <v>707</v>
      </c>
      <c r="B21" s="264">
        <v>14.1571</v>
      </c>
    </row>
    <row r="22" spans="1:2">
      <c r="A22" s="260" t="s">
        <v>708</v>
      </c>
      <c r="B22" s="262">
        <f>B23+B24</f>
        <v>444.02</v>
      </c>
    </row>
    <row r="23" spans="1:2">
      <c r="A23" s="260" t="s">
        <v>694</v>
      </c>
      <c r="B23" s="262">
        <v>7.25</v>
      </c>
    </row>
    <row r="24" spans="1:2">
      <c r="A24" s="263" t="s">
        <v>695</v>
      </c>
      <c r="B24" s="264">
        <v>436.77</v>
      </c>
    </row>
    <row r="25" spans="1:2">
      <c r="A25" s="260" t="s">
        <v>709</v>
      </c>
      <c r="B25" s="262">
        <f>B26+B27</f>
        <v>444.1</v>
      </c>
    </row>
    <row r="26" spans="1:2">
      <c r="A26" s="260" t="s">
        <v>694</v>
      </c>
      <c r="B26" s="262">
        <v>7.3</v>
      </c>
    </row>
    <row r="27" ht="14.25" spans="1:2">
      <c r="A27" s="265" t="s">
        <v>695</v>
      </c>
      <c r="B27" s="266">
        <v>436.8</v>
      </c>
    </row>
    <row r="28" spans="1:2">
      <c r="A28" s="267" t="s">
        <v>710</v>
      </c>
      <c r="B28" s="267"/>
    </row>
  </sheetData>
  <mergeCells count="2">
    <mergeCell ref="A2:B2"/>
    <mergeCell ref="A28:B2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pageSetUpPr fitToPage="1"/>
  </sheetPr>
  <dimension ref="A1:M85"/>
  <sheetViews>
    <sheetView workbookViewId="0">
      <selection activeCell="A1" sqref="A1:B1"/>
    </sheetView>
  </sheetViews>
  <sheetFormatPr defaultColWidth="9" defaultRowHeight="13.5"/>
  <cols>
    <col min="1" max="1" width="5.75" customWidth="1"/>
    <col min="2" max="2" width="9.625" customWidth="1"/>
    <col min="3" max="3" width="9.375" style="231" customWidth="1"/>
    <col min="4" max="4" width="39" customWidth="1"/>
    <col min="5" max="5" width="7.625" customWidth="1"/>
    <col min="6" max="6" width="7.75" customWidth="1"/>
    <col min="7" max="7" width="9.375" style="231" customWidth="1"/>
    <col min="8" max="8" width="11" customWidth="1"/>
    <col min="9" max="9" width="9.25" customWidth="1"/>
    <col min="10" max="11" width="5.5" customWidth="1"/>
    <col min="12" max="12" width="9" style="232" customWidth="1"/>
    <col min="13" max="13" width="9.375" style="231" customWidth="1"/>
  </cols>
  <sheetData>
    <row r="1" ht="21" customHeight="1" spans="1:13">
      <c r="A1" s="2" t="s">
        <v>711</v>
      </c>
      <c r="B1" s="2"/>
      <c r="C1" s="233"/>
      <c r="D1" s="4"/>
      <c r="E1" s="4"/>
      <c r="F1" s="4"/>
      <c r="G1" s="233"/>
      <c r="H1" s="4"/>
      <c r="I1" s="4"/>
      <c r="J1" s="4"/>
      <c r="K1" s="4"/>
      <c r="L1" s="246"/>
      <c r="M1" s="233"/>
    </row>
    <row r="2" ht="35.25" customHeight="1" spans="1:13">
      <c r="A2" s="5" t="s">
        <v>712</v>
      </c>
      <c r="B2" s="5"/>
      <c r="C2" s="234"/>
      <c r="D2" s="5"/>
      <c r="E2" s="5"/>
      <c r="F2" s="5"/>
      <c r="G2" s="234"/>
      <c r="H2" s="5"/>
      <c r="I2" s="5"/>
      <c r="J2" s="5"/>
      <c r="K2" s="5"/>
      <c r="L2" s="5"/>
      <c r="M2" s="234"/>
    </row>
    <row r="3" ht="32.25" customHeight="1" spans="1:13">
      <c r="A3" s="7"/>
      <c r="B3" s="7"/>
      <c r="C3" s="235"/>
      <c r="D3" s="7"/>
      <c r="E3" s="7"/>
      <c r="F3" s="7"/>
      <c r="G3" s="235"/>
      <c r="H3" s="236"/>
      <c r="I3" s="7"/>
      <c r="J3" s="41" t="s">
        <v>414</v>
      </c>
      <c r="K3" s="41"/>
      <c r="L3" s="247"/>
      <c r="M3" s="248"/>
    </row>
    <row r="4" s="230" customFormat="1" ht="42.75" spans="1:13">
      <c r="A4" s="237" t="s">
        <v>713</v>
      </c>
      <c r="B4" s="237" t="s">
        <v>650</v>
      </c>
      <c r="C4" s="238" t="s">
        <v>714</v>
      </c>
      <c r="D4" s="237" t="s">
        <v>715</v>
      </c>
      <c r="E4" s="237" t="s">
        <v>716</v>
      </c>
      <c r="F4" s="237" t="s">
        <v>717</v>
      </c>
      <c r="G4" s="238" t="s">
        <v>718</v>
      </c>
      <c r="H4" s="237" t="s">
        <v>719</v>
      </c>
      <c r="I4" s="237" t="s">
        <v>720</v>
      </c>
      <c r="J4" s="237" t="s">
        <v>721</v>
      </c>
      <c r="K4" s="237" t="s">
        <v>722</v>
      </c>
      <c r="L4" s="249" t="s">
        <v>723</v>
      </c>
      <c r="M4" s="238" t="s">
        <v>724</v>
      </c>
    </row>
    <row r="5" ht="211.5" customHeight="1" spans="1:13">
      <c r="A5" s="239">
        <v>1</v>
      </c>
      <c r="B5" s="240" t="s">
        <v>725</v>
      </c>
      <c r="C5" s="241">
        <v>57876</v>
      </c>
      <c r="D5" s="240" t="s">
        <v>726</v>
      </c>
      <c r="E5" s="239">
        <v>2013</v>
      </c>
      <c r="F5" s="239">
        <v>2022</v>
      </c>
      <c r="G5" s="242">
        <v>5791</v>
      </c>
      <c r="H5" s="243" t="s">
        <v>727</v>
      </c>
      <c r="I5" s="244" t="s">
        <v>728</v>
      </c>
      <c r="J5" s="240" t="s">
        <v>729</v>
      </c>
      <c r="K5" s="240" t="s">
        <v>730</v>
      </c>
      <c r="L5" s="239"/>
      <c r="M5" s="242">
        <v>5791</v>
      </c>
    </row>
    <row r="6" ht="93.75" customHeight="1" spans="1:13">
      <c r="A6" s="239">
        <v>2</v>
      </c>
      <c r="B6" s="240" t="s">
        <v>731</v>
      </c>
      <c r="C6" s="241">
        <v>75152</v>
      </c>
      <c r="D6" s="240" t="s">
        <v>732</v>
      </c>
      <c r="E6" s="239">
        <v>2020</v>
      </c>
      <c r="F6" s="239">
        <v>2023</v>
      </c>
      <c r="G6" s="242">
        <v>13986</v>
      </c>
      <c r="H6" s="243" t="s">
        <v>727</v>
      </c>
      <c r="I6" s="240" t="s">
        <v>733</v>
      </c>
      <c r="J6" s="240" t="s">
        <v>729</v>
      </c>
      <c r="K6" s="240" t="s">
        <v>730</v>
      </c>
      <c r="L6" s="239"/>
      <c r="M6" s="242">
        <v>12997</v>
      </c>
    </row>
    <row r="7" ht="98.25" customHeight="1" spans="1:13">
      <c r="A7" s="239">
        <v>3</v>
      </c>
      <c r="B7" s="240" t="s">
        <v>734</v>
      </c>
      <c r="C7" s="241">
        <v>86014</v>
      </c>
      <c r="D7" s="240" t="s">
        <v>735</v>
      </c>
      <c r="E7" s="239">
        <v>2019</v>
      </c>
      <c r="F7" s="239">
        <v>2021</v>
      </c>
      <c r="G7" s="242">
        <v>18662</v>
      </c>
      <c r="H7" s="243" t="s">
        <v>727</v>
      </c>
      <c r="I7" s="240" t="s">
        <v>736</v>
      </c>
      <c r="J7" s="240" t="s">
        <v>729</v>
      </c>
      <c r="K7" s="240" t="s">
        <v>730</v>
      </c>
      <c r="L7" s="239"/>
      <c r="M7" s="242">
        <v>14934</v>
      </c>
    </row>
    <row r="8" ht="89.25" customHeight="1" spans="1:13">
      <c r="A8" s="239">
        <v>4</v>
      </c>
      <c r="B8" s="240" t="s">
        <v>737</v>
      </c>
      <c r="C8" s="241">
        <v>117469</v>
      </c>
      <c r="D8" s="240" t="s">
        <v>738</v>
      </c>
      <c r="E8" s="239">
        <v>2018</v>
      </c>
      <c r="F8" s="239">
        <v>2023</v>
      </c>
      <c r="G8" s="242">
        <v>1235</v>
      </c>
      <c r="H8" s="243" t="s">
        <v>727</v>
      </c>
      <c r="I8" s="240" t="s">
        <v>739</v>
      </c>
      <c r="J8" s="240" t="s">
        <v>729</v>
      </c>
      <c r="K8" s="240" t="s">
        <v>730</v>
      </c>
      <c r="L8" s="239"/>
      <c r="M8" s="242">
        <v>178</v>
      </c>
    </row>
    <row r="9" ht="71.25" spans="1:13">
      <c r="A9" s="239">
        <v>5</v>
      </c>
      <c r="B9" s="240" t="s">
        <v>740</v>
      </c>
      <c r="C9" s="241">
        <v>50018</v>
      </c>
      <c r="D9" s="240" t="s">
        <v>741</v>
      </c>
      <c r="E9" s="239">
        <v>2020</v>
      </c>
      <c r="F9" s="239">
        <v>2022</v>
      </c>
      <c r="G9" s="242">
        <v>18440</v>
      </c>
      <c r="H9" s="243" t="s">
        <v>727</v>
      </c>
      <c r="I9" s="240" t="s">
        <v>742</v>
      </c>
      <c r="J9" s="240" t="s">
        <v>729</v>
      </c>
      <c r="K9" s="240" t="s">
        <v>730</v>
      </c>
      <c r="L9" s="239"/>
      <c r="M9" s="242">
        <v>408.808564</v>
      </c>
    </row>
    <row r="10" ht="51.75" customHeight="1" spans="1:13">
      <c r="A10" s="239">
        <v>6</v>
      </c>
      <c r="B10" s="240" t="s">
        <v>743</v>
      </c>
      <c r="C10" s="241">
        <v>50174.65</v>
      </c>
      <c r="D10" s="240" t="s">
        <v>744</v>
      </c>
      <c r="E10" s="239">
        <v>2019</v>
      </c>
      <c r="F10" s="239">
        <v>2021</v>
      </c>
      <c r="G10" s="242">
        <v>33134</v>
      </c>
      <c r="H10" s="243" t="s">
        <v>727</v>
      </c>
      <c r="I10" s="240" t="s">
        <v>745</v>
      </c>
      <c r="J10" s="240" t="s">
        <v>729</v>
      </c>
      <c r="K10" s="240" t="s">
        <v>730</v>
      </c>
      <c r="L10" s="239"/>
      <c r="M10" s="242">
        <v>33134</v>
      </c>
    </row>
    <row r="11" ht="34.5" spans="1:13">
      <c r="A11" s="239">
        <v>7</v>
      </c>
      <c r="B11" s="240" t="s">
        <v>746</v>
      </c>
      <c r="C11" s="241">
        <v>52461</v>
      </c>
      <c r="D11" s="240" t="s">
        <v>747</v>
      </c>
      <c r="E11" s="239">
        <v>2019</v>
      </c>
      <c r="F11" s="239">
        <v>2021</v>
      </c>
      <c r="G11" s="242">
        <v>9806</v>
      </c>
      <c r="H11" s="243" t="s">
        <v>727</v>
      </c>
      <c r="I11" s="240" t="s">
        <v>748</v>
      </c>
      <c r="J11" s="240" t="s">
        <v>729</v>
      </c>
      <c r="K11" s="240" t="s">
        <v>730</v>
      </c>
      <c r="L11" s="239"/>
      <c r="M11" s="242">
        <v>9806</v>
      </c>
    </row>
    <row r="12" ht="23.25" spans="1:13">
      <c r="A12" s="239">
        <v>8</v>
      </c>
      <c r="B12" s="240" t="s">
        <v>749</v>
      </c>
      <c r="C12" s="241">
        <v>57272</v>
      </c>
      <c r="D12" s="240" t="s">
        <v>750</v>
      </c>
      <c r="E12" s="239">
        <v>2018</v>
      </c>
      <c r="F12" s="239">
        <v>2022</v>
      </c>
      <c r="G12" s="242">
        <v>13000</v>
      </c>
      <c r="H12" s="243" t="s">
        <v>727</v>
      </c>
      <c r="I12" s="240" t="s">
        <v>751</v>
      </c>
      <c r="J12" s="240" t="s">
        <v>729</v>
      </c>
      <c r="K12" s="240" t="s">
        <v>730</v>
      </c>
      <c r="L12" s="239"/>
      <c r="M12" s="242">
        <v>13000</v>
      </c>
    </row>
    <row r="13" ht="33.75" spans="1:13">
      <c r="A13" s="239">
        <v>9</v>
      </c>
      <c r="B13" s="240" t="s">
        <v>752</v>
      </c>
      <c r="C13" s="241">
        <v>63673</v>
      </c>
      <c r="D13" s="240" t="s">
        <v>753</v>
      </c>
      <c r="E13" s="239">
        <v>2018</v>
      </c>
      <c r="F13" s="239">
        <v>2020</v>
      </c>
      <c r="G13" s="242">
        <v>12120</v>
      </c>
      <c r="H13" s="243" t="s">
        <v>727</v>
      </c>
      <c r="I13" s="240" t="s">
        <v>754</v>
      </c>
      <c r="J13" s="240" t="s">
        <v>729</v>
      </c>
      <c r="K13" s="240" t="s">
        <v>730</v>
      </c>
      <c r="L13" s="239"/>
      <c r="M13" s="242">
        <v>9200</v>
      </c>
    </row>
    <row r="14" ht="47.25" spans="1:13">
      <c r="A14" s="239">
        <v>10</v>
      </c>
      <c r="B14" s="240" t="s">
        <v>755</v>
      </c>
      <c r="C14" s="241">
        <v>63740</v>
      </c>
      <c r="D14" s="240" t="s">
        <v>756</v>
      </c>
      <c r="E14" s="239">
        <v>2017</v>
      </c>
      <c r="F14" s="239">
        <v>2021</v>
      </c>
      <c r="G14" s="242">
        <v>19060</v>
      </c>
      <c r="H14" s="243" t="s">
        <v>727</v>
      </c>
      <c r="I14" s="240" t="s">
        <v>757</v>
      </c>
      <c r="J14" s="240" t="s">
        <v>729</v>
      </c>
      <c r="K14" s="240" t="s">
        <v>730</v>
      </c>
      <c r="L14" s="243" t="s">
        <v>758</v>
      </c>
      <c r="M14" s="242">
        <v>14128</v>
      </c>
    </row>
    <row r="15" ht="90" customHeight="1" spans="1:13">
      <c r="A15" s="239">
        <v>11</v>
      </c>
      <c r="B15" s="240" t="s">
        <v>759</v>
      </c>
      <c r="C15" s="241">
        <v>68056</v>
      </c>
      <c r="D15" s="240" t="s">
        <v>760</v>
      </c>
      <c r="E15" s="239">
        <v>2019</v>
      </c>
      <c r="F15" s="239">
        <v>2021</v>
      </c>
      <c r="G15" s="242">
        <v>28972</v>
      </c>
      <c r="H15" s="243" t="s">
        <v>727</v>
      </c>
      <c r="I15" s="244" t="s">
        <v>761</v>
      </c>
      <c r="J15" s="240" t="s">
        <v>729</v>
      </c>
      <c r="K15" s="240" t="s">
        <v>730</v>
      </c>
      <c r="L15" s="243" t="s">
        <v>758</v>
      </c>
      <c r="M15" s="242">
        <v>28972</v>
      </c>
    </row>
    <row r="16" ht="24" spans="1:13">
      <c r="A16" s="239">
        <v>12</v>
      </c>
      <c r="B16" s="240" t="s">
        <v>762</v>
      </c>
      <c r="C16" s="241">
        <v>82142</v>
      </c>
      <c r="D16" s="240" t="s">
        <v>763</v>
      </c>
      <c r="E16" s="239">
        <v>2018</v>
      </c>
      <c r="F16" s="239">
        <v>2020</v>
      </c>
      <c r="G16" s="242">
        <v>27814</v>
      </c>
      <c r="H16" s="243" t="s">
        <v>727</v>
      </c>
      <c r="I16" s="240" t="s">
        <v>764</v>
      </c>
      <c r="J16" s="240" t="s">
        <v>729</v>
      </c>
      <c r="K16" s="240" t="s">
        <v>730</v>
      </c>
      <c r="L16" s="239"/>
      <c r="M16" s="242">
        <v>27814</v>
      </c>
    </row>
    <row r="17" ht="36" spans="1:13">
      <c r="A17" s="239">
        <v>13</v>
      </c>
      <c r="B17" s="240" t="s">
        <v>765</v>
      </c>
      <c r="C17" s="241">
        <v>85941</v>
      </c>
      <c r="D17" s="240" t="s">
        <v>766</v>
      </c>
      <c r="E17" s="239">
        <v>2020</v>
      </c>
      <c r="F17" s="239">
        <v>2022</v>
      </c>
      <c r="G17" s="242">
        <v>18883.7</v>
      </c>
      <c r="H17" s="243" t="s">
        <v>727</v>
      </c>
      <c r="I17" s="240" t="s">
        <v>767</v>
      </c>
      <c r="J17" s="240" t="s">
        <v>729</v>
      </c>
      <c r="K17" s="250" t="s">
        <v>730</v>
      </c>
      <c r="L17" s="239"/>
      <c r="M17" s="242">
        <v>18883.7</v>
      </c>
    </row>
    <row r="18" ht="60" spans="1:13">
      <c r="A18" s="239">
        <v>14</v>
      </c>
      <c r="B18" s="240" t="s">
        <v>768</v>
      </c>
      <c r="C18" s="241">
        <v>48467</v>
      </c>
      <c r="D18" s="240" t="s">
        <v>769</v>
      </c>
      <c r="E18" s="239">
        <v>2020</v>
      </c>
      <c r="F18" s="239">
        <v>2022</v>
      </c>
      <c r="G18" s="242">
        <v>16736</v>
      </c>
      <c r="H18" s="243" t="s">
        <v>727</v>
      </c>
      <c r="I18" s="240" t="s">
        <v>770</v>
      </c>
      <c r="J18" s="240" t="s">
        <v>729</v>
      </c>
      <c r="K18" s="250" t="s">
        <v>730</v>
      </c>
      <c r="L18" s="239"/>
      <c r="M18" s="242">
        <v>3904.18</v>
      </c>
    </row>
    <row r="19" ht="58.5" spans="1:13">
      <c r="A19" s="239">
        <v>15</v>
      </c>
      <c r="B19" s="240" t="s">
        <v>771</v>
      </c>
      <c r="C19" s="241">
        <v>88300</v>
      </c>
      <c r="D19" s="240" t="s">
        <v>772</v>
      </c>
      <c r="E19" s="239">
        <v>2018</v>
      </c>
      <c r="F19" s="239">
        <v>2020</v>
      </c>
      <c r="G19" s="242">
        <v>22906</v>
      </c>
      <c r="H19" s="243" t="s">
        <v>727</v>
      </c>
      <c r="I19" s="240" t="s">
        <v>773</v>
      </c>
      <c r="J19" s="240" t="s">
        <v>729</v>
      </c>
      <c r="K19" s="250" t="s">
        <v>730</v>
      </c>
      <c r="L19" s="251" t="s">
        <v>758</v>
      </c>
      <c r="M19" s="242">
        <v>3074</v>
      </c>
    </row>
    <row r="20" ht="69" spans="1:13">
      <c r="A20" s="239">
        <v>16</v>
      </c>
      <c r="B20" s="240" t="s">
        <v>774</v>
      </c>
      <c r="C20" s="241">
        <v>100436</v>
      </c>
      <c r="D20" s="240" t="s">
        <v>775</v>
      </c>
      <c r="E20" s="239">
        <v>2018</v>
      </c>
      <c r="F20" s="239">
        <v>2021</v>
      </c>
      <c r="G20" s="242">
        <v>25900</v>
      </c>
      <c r="H20" s="243" t="s">
        <v>727</v>
      </c>
      <c r="I20" s="240" t="s">
        <v>776</v>
      </c>
      <c r="J20" s="240" t="s">
        <v>729</v>
      </c>
      <c r="K20" s="240" t="s">
        <v>730</v>
      </c>
      <c r="L20" s="239"/>
      <c r="M20" s="242">
        <v>22068.08</v>
      </c>
    </row>
    <row r="21" ht="48" spans="1:13">
      <c r="A21" s="239">
        <v>17</v>
      </c>
      <c r="B21" s="240" t="s">
        <v>777</v>
      </c>
      <c r="C21" s="241">
        <v>111786</v>
      </c>
      <c r="D21" s="240" t="s">
        <v>778</v>
      </c>
      <c r="E21" s="239">
        <v>2020</v>
      </c>
      <c r="F21" s="239">
        <v>2022</v>
      </c>
      <c r="G21" s="242">
        <v>5589</v>
      </c>
      <c r="H21" s="243" t="s">
        <v>727</v>
      </c>
      <c r="I21" s="240" t="s">
        <v>779</v>
      </c>
      <c r="J21" s="240" t="s">
        <v>729</v>
      </c>
      <c r="K21" s="240" t="s">
        <v>730</v>
      </c>
      <c r="L21" s="239"/>
      <c r="M21" s="242">
        <v>1853</v>
      </c>
    </row>
    <row r="22" ht="34.5" spans="1:13">
      <c r="A22" s="239">
        <v>18</v>
      </c>
      <c r="B22" s="240" t="s">
        <v>780</v>
      </c>
      <c r="C22" s="241">
        <v>118875</v>
      </c>
      <c r="D22" s="240" t="s">
        <v>781</v>
      </c>
      <c r="E22" s="239">
        <v>2020</v>
      </c>
      <c r="F22" s="239">
        <v>2022</v>
      </c>
      <c r="G22" s="242">
        <v>4000</v>
      </c>
      <c r="H22" s="243" t="s">
        <v>727</v>
      </c>
      <c r="I22" s="240" t="s">
        <v>782</v>
      </c>
      <c r="J22" s="240" t="s">
        <v>729</v>
      </c>
      <c r="K22" s="240" t="s">
        <v>730</v>
      </c>
      <c r="L22" s="239"/>
      <c r="M22" s="242">
        <v>4000</v>
      </c>
    </row>
    <row r="23" ht="70.5" spans="1:13">
      <c r="A23" s="239">
        <v>19</v>
      </c>
      <c r="B23" s="240" t="s">
        <v>783</v>
      </c>
      <c r="C23" s="241">
        <v>216220</v>
      </c>
      <c r="D23" s="240" t="s">
        <v>784</v>
      </c>
      <c r="E23" s="239">
        <v>2017</v>
      </c>
      <c r="F23" s="239">
        <v>2021</v>
      </c>
      <c r="G23" s="242">
        <v>41220</v>
      </c>
      <c r="H23" s="243" t="s">
        <v>727</v>
      </c>
      <c r="I23" s="240" t="s">
        <v>785</v>
      </c>
      <c r="J23" s="240" t="s">
        <v>729</v>
      </c>
      <c r="K23" s="240" t="s">
        <v>730</v>
      </c>
      <c r="L23" s="239"/>
      <c r="M23" s="242">
        <v>20408</v>
      </c>
    </row>
    <row r="24" ht="46.5" spans="1:13">
      <c r="A24" s="239">
        <v>20</v>
      </c>
      <c r="B24" s="240" t="s">
        <v>786</v>
      </c>
      <c r="C24" s="241">
        <v>389403</v>
      </c>
      <c r="D24" s="240" t="s">
        <v>787</v>
      </c>
      <c r="E24" s="239">
        <v>2018</v>
      </c>
      <c r="F24" s="239">
        <v>2021</v>
      </c>
      <c r="G24" s="242">
        <v>74400</v>
      </c>
      <c r="H24" s="243" t="s">
        <v>727</v>
      </c>
      <c r="I24" s="240" t="s">
        <v>745</v>
      </c>
      <c r="J24" s="240" t="s">
        <v>729</v>
      </c>
      <c r="K24" s="240" t="s">
        <v>730</v>
      </c>
      <c r="L24" s="243" t="s">
        <v>758</v>
      </c>
      <c r="M24" s="242">
        <v>13174.08</v>
      </c>
    </row>
    <row r="25" ht="23.25" spans="1:13">
      <c r="A25" s="239">
        <v>21</v>
      </c>
      <c r="B25" s="240" t="s">
        <v>788</v>
      </c>
      <c r="C25" s="241">
        <v>20173</v>
      </c>
      <c r="D25" s="240" t="s">
        <v>789</v>
      </c>
      <c r="E25" s="239">
        <v>2020</v>
      </c>
      <c r="F25" s="239">
        <v>2022</v>
      </c>
      <c r="G25" s="242">
        <v>2303</v>
      </c>
      <c r="H25" s="243" t="s">
        <v>727</v>
      </c>
      <c r="I25" s="240" t="s">
        <v>790</v>
      </c>
      <c r="J25" s="240" t="s">
        <v>729</v>
      </c>
      <c r="K25" s="240" t="s">
        <v>730</v>
      </c>
      <c r="L25" s="243" t="s">
        <v>758</v>
      </c>
      <c r="M25" s="242">
        <v>135</v>
      </c>
    </row>
    <row r="26" ht="69.75" spans="1:13">
      <c r="A26" s="239">
        <v>22</v>
      </c>
      <c r="B26" s="240" t="s">
        <v>791</v>
      </c>
      <c r="C26" s="241">
        <v>52008.49</v>
      </c>
      <c r="D26" s="240" t="s">
        <v>792</v>
      </c>
      <c r="E26" s="239">
        <v>2014</v>
      </c>
      <c r="F26" s="239">
        <v>2021</v>
      </c>
      <c r="G26" s="242">
        <v>9000</v>
      </c>
      <c r="H26" s="243" t="s">
        <v>727</v>
      </c>
      <c r="I26" s="240" t="s">
        <v>793</v>
      </c>
      <c r="J26" s="240" t="s">
        <v>729</v>
      </c>
      <c r="K26" s="240" t="s">
        <v>730</v>
      </c>
      <c r="L26" s="243" t="s">
        <v>758</v>
      </c>
      <c r="M26" s="242">
        <v>8965.86</v>
      </c>
    </row>
    <row r="27" ht="34.5" spans="1:13">
      <c r="A27" s="239">
        <v>23</v>
      </c>
      <c r="B27" s="244" t="s">
        <v>794</v>
      </c>
      <c r="C27" s="241">
        <v>56604</v>
      </c>
      <c r="D27" s="240" t="s">
        <v>795</v>
      </c>
      <c r="E27" s="239">
        <v>2019</v>
      </c>
      <c r="F27" s="239">
        <v>2021</v>
      </c>
      <c r="G27" s="242">
        <v>12559</v>
      </c>
      <c r="H27" s="243" t="s">
        <v>727</v>
      </c>
      <c r="I27" s="240" t="s">
        <v>796</v>
      </c>
      <c r="J27" s="240" t="s">
        <v>729</v>
      </c>
      <c r="K27" s="240" t="s">
        <v>730</v>
      </c>
      <c r="L27" s="239"/>
      <c r="M27" s="242">
        <v>12559</v>
      </c>
    </row>
    <row r="28" ht="47.25" spans="1:13">
      <c r="A28" s="239">
        <v>24</v>
      </c>
      <c r="B28" s="240" t="s">
        <v>797</v>
      </c>
      <c r="C28" s="241">
        <v>60680</v>
      </c>
      <c r="D28" s="240" t="s">
        <v>798</v>
      </c>
      <c r="E28" s="239">
        <v>2014</v>
      </c>
      <c r="F28" s="239">
        <v>2021</v>
      </c>
      <c r="G28" s="242">
        <v>6280</v>
      </c>
      <c r="H28" s="243" t="s">
        <v>727</v>
      </c>
      <c r="I28" s="240" t="s">
        <v>799</v>
      </c>
      <c r="J28" s="240" t="s">
        <v>729</v>
      </c>
      <c r="K28" s="240" t="s">
        <v>730</v>
      </c>
      <c r="L28" s="239"/>
      <c r="M28" s="242">
        <v>4334.28</v>
      </c>
    </row>
    <row r="29" ht="22.5" spans="1:13">
      <c r="A29" s="239">
        <v>25</v>
      </c>
      <c r="B29" s="240" t="s">
        <v>800</v>
      </c>
      <c r="C29" s="241">
        <v>62978</v>
      </c>
      <c r="D29" s="240" t="s">
        <v>801</v>
      </c>
      <c r="E29" s="239">
        <v>2018</v>
      </c>
      <c r="F29" s="239">
        <v>2021</v>
      </c>
      <c r="G29" s="242">
        <v>16000</v>
      </c>
      <c r="H29" s="243" t="s">
        <v>727</v>
      </c>
      <c r="I29" s="240" t="s">
        <v>802</v>
      </c>
      <c r="J29" s="240" t="s">
        <v>729</v>
      </c>
      <c r="K29" s="240" t="s">
        <v>730</v>
      </c>
      <c r="L29" s="239"/>
      <c r="M29" s="242">
        <v>14000</v>
      </c>
    </row>
    <row r="30" ht="23.25" spans="1:13">
      <c r="A30" s="239">
        <v>26</v>
      </c>
      <c r="B30" s="240" t="s">
        <v>803</v>
      </c>
      <c r="C30" s="241">
        <v>65661</v>
      </c>
      <c r="D30" s="240" t="s">
        <v>804</v>
      </c>
      <c r="E30" s="239">
        <v>2017</v>
      </c>
      <c r="F30" s="239">
        <v>2021</v>
      </c>
      <c r="G30" s="242">
        <v>6705.84</v>
      </c>
      <c r="H30" s="243" t="s">
        <v>727</v>
      </c>
      <c r="I30" s="240" t="s">
        <v>805</v>
      </c>
      <c r="J30" s="240" t="s">
        <v>729</v>
      </c>
      <c r="K30" s="240" t="s">
        <v>730</v>
      </c>
      <c r="L30" s="239"/>
      <c r="M30" s="242">
        <v>6705.84</v>
      </c>
    </row>
    <row r="31" ht="34.5" spans="1:13">
      <c r="A31" s="239">
        <v>27</v>
      </c>
      <c r="B31" s="240" t="s">
        <v>806</v>
      </c>
      <c r="C31" s="241">
        <v>76517</v>
      </c>
      <c r="D31" s="240" t="s">
        <v>807</v>
      </c>
      <c r="E31" s="239">
        <v>2017</v>
      </c>
      <c r="F31" s="239">
        <v>2021</v>
      </c>
      <c r="G31" s="242">
        <v>3300</v>
      </c>
      <c r="H31" s="243" t="s">
        <v>727</v>
      </c>
      <c r="I31" s="240" t="s">
        <v>808</v>
      </c>
      <c r="J31" s="240" t="s">
        <v>729</v>
      </c>
      <c r="K31" s="240" t="s">
        <v>730</v>
      </c>
      <c r="L31" s="239"/>
      <c r="M31" s="242">
        <v>953.89</v>
      </c>
    </row>
    <row r="32" ht="46.5" spans="1:13">
      <c r="A32" s="239">
        <v>28</v>
      </c>
      <c r="B32" s="244" t="s">
        <v>809</v>
      </c>
      <c r="C32" s="241">
        <v>77598.23</v>
      </c>
      <c r="D32" s="240" t="s">
        <v>810</v>
      </c>
      <c r="E32" s="239">
        <v>2017</v>
      </c>
      <c r="F32" s="239">
        <v>2021</v>
      </c>
      <c r="G32" s="242">
        <v>15375.01</v>
      </c>
      <c r="H32" s="243" t="s">
        <v>727</v>
      </c>
      <c r="I32" s="240" t="s">
        <v>811</v>
      </c>
      <c r="J32" s="240" t="s">
        <v>729</v>
      </c>
      <c r="K32" s="240" t="s">
        <v>730</v>
      </c>
      <c r="L32" s="239"/>
      <c r="M32" s="242">
        <v>15375.01</v>
      </c>
    </row>
    <row r="33" ht="114.75" spans="1:13">
      <c r="A33" s="239">
        <v>29</v>
      </c>
      <c r="B33" s="240" t="s">
        <v>812</v>
      </c>
      <c r="C33" s="241">
        <v>154164</v>
      </c>
      <c r="D33" s="240" t="s">
        <v>813</v>
      </c>
      <c r="E33" s="239">
        <v>2012</v>
      </c>
      <c r="F33" s="239">
        <v>2021</v>
      </c>
      <c r="G33" s="242">
        <v>9307.17</v>
      </c>
      <c r="H33" s="243" t="s">
        <v>727</v>
      </c>
      <c r="I33" s="240" t="s">
        <v>814</v>
      </c>
      <c r="J33" s="240" t="s">
        <v>729</v>
      </c>
      <c r="K33" s="240" t="s">
        <v>730</v>
      </c>
      <c r="L33" s="239"/>
      <c r="M33" s="242">
        <v>9307.17</v>
      </c>
    </row>
    <row r="34" ht="27.75" customHeight="1" spans="1:13">
      <c r="A34" s="239">
        <v>30</v>
      </c>
      <c r="B34" s="240" t="s">
        <v>815</v>
      </c>
      <c r="C34" s="241">
        <v>54041</v>
      </c>
      <c r="D34" s="240" t="s">
        <v>816</v>
      </c>
      <c r="E34" s="239">
        <v>2019</v>
      </c>
      <c r="F34" s="239">
        <v>2021</v>
      </c>
      <c r="G34" s="242">
        <v>6000</v>
      </c>
      <c r="H34" s="243" t="s">
        <v>727</v>
      </c>
      <c r="I34" s="240" t="s">
        <v>817</v>
      </c>
      <c r="J34" s="240" t="s">
        <v>729</v>
      </c>
      <c r="K34" s="240" t="s">
        <v>730</v>
      </c>
      <c r="L34" s="239"/>
      <c r="M34" s="242">
        <v>1125</v>
      </c>
    </row>
    <row r="35" ht="45.75" spans="1:13">
      <c r="A35" s="239">
        <v>31</v>
      </c>
      <c r="B35" s="244" t="s">
        <v>818</v>
      </c>
      <c r="C35" s="241">
        <v>61000</v>
      </c>
      <c r="D35" s="240" t="s">
        <v>819</v>
      </c>
      <c r="E35" s="239">
        <v>2020</v>
      </c>
      <c r="F35" s="239">
        <v>2022</v>
      </c>
      <c r="G35" s="242">
        <v>12000</v>
      </c>
      <c r="H35" s="243" t="s">
        <v>727</v>
      </c>
      <c r="I35" s="240" t="s">
        <v>820</v>
      </c>
      <c r="J35" s="240" t="s">
        <v>729</v>
      </c>
      <c r="K35" s="240" t="s">
        <v>730</v>
      </c>
      <c r="L35" s="239"/>
      <c r="M35" s="242">
        <v>400</v>
      </c>
    </row>
    <row r="36" ht="82.5" spans="1:13">
      <c r="A36" s="239">
        <v>32</v>
      </c>
      <c r="B36" s="240" t="s">
        <v>821</v>
      </c>
      <c r="C36" s="241">
        <v>98953</v>
      </c>
      <c r="D36" s="240" t="s">
        <v>822</v>
      </c>
      <c r="E36" s="239">
        <v>2017</v>
      </c>
      <c r="F36" s="239">
        <v>2022</v>
      </c>
      <c r="G36" s="242">
        <v>7000</v>
      </c>
      <c r="H36" s="243" t="s">
        <v>727</v>
      </c>
      <c r="I36" s="240" t="s">
        <v>823</v>
      </c>
      <c r="J36" s="240" t="s">
        <v>729</v>
      </c>
      <c r="K36" s="240" t="s">
        <v>730</v>
      </c>
      <c r="L36" s="239"/>
      <c r="M36" s="242">
        <v>7000</v>
      </c>
    </row>
    <row r="37" ht="45" spans="1:13">
      <c r="A37" s="239">
        <v>33</v>
      </c>
      <c r="B37" s="240" t="s">
        <v>824</v>
      </c>
      <c r="C37" s="241">
        <v>102250.79</v>
      </c>
      <c r="D37" s="240" t="s">
        <v>825</v>
      </c>
      <c r="E37" s="239">
        <v>2020</v>
      </c>
      <c r="F37" s="239">
        <v>2021</v>
      </c>
      <c r="G37" s="242">
        <v>8000</v>
      </c>
      <c r="H37" s="243" t="s">
        <v>727</v>
      </c>
      <c r="I37" s="240" t="s">
        <v>826</v>
      </c>
      <c r="J37" s="240" t="s">
        <v>729</v>
      </c>
      <c r="K37" s="240" t="s">
        <v>730</v>
      </c>
      <c r="L37" s="239"/>
      <c r="M37" s="242">
        <v>1200</v>
      </c>
    </row>
    <row r="38" ht="45" spans="1:13">
      <c r="A38" s="239">
        <v>34</v>
      </c>
      <c r="B38" s="240" t="s">
        <v>827</v>
      </c>
      <c r="C38" s="241">
        <v>110150</v>
      </c>
      <c r="D38" s="240" t="s">
        <v>828</v>
      </c>
      <c r="E38" s="239">
        <v>2019</v>
      </c>
      <c r="F38" s="239">
        <v>2022</v>
      </c>
      <c r="G38" s="242">
        <v>14000</v>
      </c>
      <c r="H38" s="243" t="s">
        <v>727</v>
      </c>
      <c r="I38" s="240" t="s">
        <v>829</v>
      </c>
      <c r="J38" s="240" t="s">
        <v>729</v>
      </c>
      <c r="K38" s="240" t="s">
        <v>730</v>
      </c>
      <c r="L38" s="239"/>
      <c r="M38" s="242">
        <v>4300</v>
      </c>
    </row>
    <row r="39" ht="45" spans="1:13">
      <c r="A39" s="239">
        <v>35</v>
      </c>
      <c r="B39" s="240" t="s">
        <v>830</v>
      </c>
      <c r="C39" s="241">
        <v>209100</v>
      </c>
      <c r="D39" s="240" t="s">
        <v>831</v>
      </c>
      <c r="E39" s="239">
        <v>2014</v>
      </c>
      <c r="F39" s="239">
        <v>2020</v>
      </c>
      <c r="G39" s="242">
        <v>4500</v>
      </c>
      <c r="H39" s="243" t="s">
        <v>727</v>
      </c>
      <c r="I39" s="240" t="s">
        <v>754</v>
      </c>
      <c r="J39" s="240" t="s">
        <v>729</v>
      </c>
      <c r="K39" s="240" t="s">
        <v>730</v>
      </c>
      <c r="L39" s="239"/>
      <c r="M39" s="242">
        <v>470</v>
      </c>
    </row>
    <row r="40" ht="45.75" spans="1:13">
      <c r="A40" s="239">
        <v>36</v>
      </c>
      <c r="B40" s="240" t="s">
        <v>832</v>
      </c>
      <c r="C40" s="241">
        <v>250000</v>
      </c>
      <c r="D40" s="240" t="s">
        <v>833</v>
      </c>
      <c r="E40" s="239">
        <v>2020</v>
      </c>
      <c r="F40" s="239">
        <v>2023</v>
      </c>
      <c r="G40" s="242">
        <v>3000</v>
      </c>
      <c r="H40" s="243" t="s">
        <v>727</v>
      </c>
      <c r="I40" s="240" t="s">
        <v>834</v>
      </c>
      <c r="J40" s="240" t="s">
        <v>729</v>
      </c>
      <c r="K40" s="240" t="s">
        <v>730</v>
      </c>
      <c r="L40" s="239"/>
      <c r="M40" s="242">
        <v>1300</v>
      </c>
    </row>
    <row r="41" ht="120" customHeight="1" spans="1:13">
      <c r="A41" s="239">
        <v>37</v>
      </c>
      <c r="B41" s="240" t="s">
        <v>835</v>
      </c>
      <c r="C41" s="241">
        <v>78800</v>
      </c>
      <c r="D41" s="240" t="s">
        <v>836</v>
      </c>
      <c r="E41" s="239">
        <v>2020</v>
      </c>
      <c r="F41" s="239">
        <v>2023</v>
      </c>
      <c r="G41" s="242">
        <v>15689</v>
      </c>
      <c r="H41" s="243" t="s">
        <v>727</v>
      </c>
      <c r="I41" s="240" t="s">
        <v>837</v>
      </c>
      <c r="J41" s="240" t="s">
        <v>729</v>
      </c>
      <c r="K41" s="240" t="s">
        <v>730</v>
      </c>
      <c r="L41" s="239"/>
      <c r="M41" s="242">
        <v>15689</v>
      </c>
    </row>
    <row r="42" ht="45.75" spans="1:13">
      <c r="A42" s="239">
        <v>38</v>
      </c>
      <c r="B42" s="240" t="s">
        <v>838</v>
      </c>
      <c r="C42" s="241">
        <v>29921.51</v>
      </c>
      <c r="D42" s="240" t="s">
        <v>839</v>
      </c>
      <c r="E42" s="239">
        <v>2019</v>
      </c>
      <c r="F42" s="239">
        <v>2021</v>
      </c>
      <c r="G42" s="242">
        <v>14439.26</v>
      </c>
      <c r="H42" s="243" t="s">
        <v>727</v>
      </c>
      <c r="I42" s="240" t="s">
        <v>840</v>
      </c>
      <c r="J42" s="240" t="s">
        <v>841</v>
      </c>
      <c r="K42" s="240" t="s">
        <v>730</v>
      </c>
      <c r="L42" s="239"/>
      <c r="M42" s="242">
        <v>14439.26</v>
      </c>
    </row>
    <row r="43" ht="46.5" spans="1:13">
      <c r="A43" s="239">
        <v>39</v>
      </c>
      <c r="B43" s="240" t="s">
        <v>842</v>
      </c>
      <c r="C43" s="241">
        <v>95000</v>
      </c>
      <c r="D43" s="245" t="s">
        <v>843</v>
      </c>
      <c r="E43" s="239">
        <v>2019</v>
      </c>
      <c r="F43" s="239">
        <v>2022</v>
      </c>
      <c r="G43" s="242">
        <v>11160</v>
      </c>
      <c r="H43" s="243" t="s">
        <v>727</v>
      </c>
      <c r="I43" s="240" t="s">
        <v>844</v>
      </c>
      <c r="J43" s="240" t="s">
        <v>845</v>
      </c>
      <c r="K43" s="240" t="s">
        <v>730</v>
      </c>
      <c r="L43" s="239"/>
      <c r="M43" s="242">
        <v>8350.96</v>
      </c>
    </row>
    <row r="44" ht="33" customHeight="1" spans="1:13">
      <c r="A44" s="239">
        <v>40</v>
      </c>
      <c r="B44" s="240" t="s">
        <v>846</v>
      </c>
      <c r="C44" s="241">
        <v>37734</v>
      </c>
      <c r="D44" s="244" t="s">
        <v>847</v>
      </c>
      <c r="E44" s="239">
        <v>2019</v>
      </c>
      <c r="F44" s="239">
        <v>2020</v>
      </c>
      <c r="G44" s="242">
        <v>13400</v>
      </c>
      <c r="H44" s="243" t="s">
        <v>727</v>
      </c>
      <c r="I44" s="240" t="s">
        <v>848</v>
      </c>
      <c r="J44" s="240" t="s">
        <v>845</v>
      </c>
      <c r="K44" s="240" t="s">
        <v>730</v>
      </c>
      <c r="L44" s="239"/>
      <c r="M44" s="242">
        <v>8162</v>
      </c>
    </row>
    <row r="45" ht="33.75" spans="1:13">
      <c r="A45" s="239">
        <v>41</v>
      </c>
      <c r="B45" s="240" t="s">
        <v>849</v>
      </c>
      <c r="C45" s="241">
        <v>120000</v>
      </c>
      <c r="D45" s="240" t="s">
        <v>850</v>
      </c>
      <c r="E45" s="239">
        <v>2018</v>
      </c>
      <c r="F45" s="239">
        <v>2020</v>
      </c>
      <c r="G45" s="242">
        <v>88770.818817</v>
      </c>
      <c r="H45" s="243" t="s">
        <v>727</v>
      </c>
      <c r="I45" s="240" t="s">
        <v>754</v>
      </c>
      <c r="J45" s="240" t="s">
        <v>845</v>
      </c>
      <c r="K45" s="240" t="s">
        <v>730</v>
      </c>
      <c r="L45" s="239"/>
      <c r="M45" s="242">
        <v>88770.818817</v>
      </c>
    </row>
    <row r="46" ht="33.75" spans="1:13">
      <c r="A46" s="239">
        <v>42</v>
      </c>
      <c r="B46" s="240" t="s">
        <v>851</v>
      </c>
      <c r="C46" s="241">
        <v>53643</v>
      </c>
      <c r="D46" s="240" t="s">
        <v>852</v>
      </c>
      <c r="E46" s="239">
        <v>2017</v>
      </c>
      <c r="F46" s="239">
        <v>2021</v>
      </c>
      <c r="G46" s="242">
        <v>8600</v>
      </c>
      <c r="H46" s="243" t="s">
        <v>727</v>
      </c>
      <c r="I46" s="240" t="s">
        <v>853</v>
      </c>
      <c r="J46" s="240" t="s">
        <v>845</v>
      </c>
      <c r="K46" s="240" t="s">
        <v>730</v>
      </c>
      <c r="L46" s="239"/>
      <c r="M46" s="242">
        <v>7672.2</v>
      </c>
    </row>
    <row r="47" ht="34.5" spans="1:13">
      <c r="A47" s="239">
        <v>43</v>
      </c>
      <c r="B47" s="240" t="s">
        <v>854</v>
      </c>
      <c r="C47" s="241">
        <v>41800</v>
      </c>
      <c r="D47" s="240" t="s">
        <v>855</v>
      </c>
      <c r="E47" s="239">
        <v>2020</v>
      </c>
      <c r="F47" s="239">
        <v>2021</v>
      </c>
      <c r="G47" s="242">
        <v>7000</v>
      </c>
      <c r="H47" s="243" t="s">
        <v>727</v>
      </c>
      <c r="I47" s="240" t="s">
        <v>856</v>
      </c>
      <c r="J47" s="240" t="s">
        <v>857</v>
      </c>
      <c r="K47" s="240" t="s">
        <v>730</v>
      </c>
      <c r="L47" s="239"/>
      <c r="M47" s="242">
        <v>1600</v>
      </c>
    </row>
    <row r="48" ht="33.75" spans="1:13">
      <c r="A48" s="239">
        <v>44</v>
      </c>
      <c r="B48" s="240" t="s">
        <v>858</v>
      </c>
      <c r="C48" s="241">
        <v>47784</v>
      </c>
      <c r="D48" s="240" t="s">
        <v>859</v>
      </c>
      <c r="E48" s="239">
        <v>2017</v>
      </c>
      <c r="F48" s="239">
        <v>2021</v>
      </c>
      <c r="G48" s="242">
        <v>7757</v>
      </c>
      <c r="H48" s="243" t="s">
        <v>727</v>
      </c>
      <c r="I48" s="240" t="s">
        <v>860</v>
      </c>
      <c r="J48" s="240" t="s">
        <v>845</v>
      </c>
      <c r="K48" s="240" t="s">
        <v>730</v>
      </c>
      <c r="L48" s="239"/>
      <c r="M48" s="242">
        <v>6186.15</v>
      </c>
    </row>
    <row r="49" ht="42" customHeight="1" spans="1:13">
      <c r="A49" s="239">
        <v>45</v>
      </c>
      <c r="B49" s="240" t="s">
        <v>861</v>
      </c>
      <c r="C49" s="241">
        <v>170000</v>
      </c>
      <c r="D49" s="240" t="s">
        <v>862</v>
      </c>
      <c r="E49" s="239">
        <v>2020</v>
      </c>
      <c r="F49" s="239">
        <v>2022</v>
      </c>
      <c r="G49" s="242">
        <v>39750</v>
      </c>
      <c r="H49" s="243" t="s">
        <v>863</v>
      </c>
      <c r="I49" s="240" t="s">
        <v>782</v>
      </c>
      <c r="J49" s="250" t="s">
        <v>845</v>
      </c>
      <c r="K49" s="240" t="s">
        <v>730</v>
      </c>
      <c r="L49" s="239"/>
      <c r="M49" s="242">
        <v>38000</v>
      </c>
    </row>
    <row r="50" ht="58.5" spans="1:13">
      <c r="A50" s="239">
        <v>46</v>
      </c>
      <c r="B50" s="240" t="s">
        <v>864</v>
      </c>
      <c r="C50" s="241">
        <v>10340</v>
      </c>
      <c r="D50" s="240" t="s">
        <v>865</v>
      </c>
      <c r="E50" s="239">
        <v>2018</v>
      </c>
      <c r="F50" s="239">
        <v>2020</v>
      </c>
      <c r="G50" s="242">
        <v>800</v>
      </c>
      <c r="H50" s="243" t="s">
        <v>727</v>
      </c>
      <c r="I50" s="244" t="s">
        <v>866</v>
      </c>
      <c r="J50" s="250" t="s">
        <v>845</v>
      </c>
      <c r="K50" s="252" t="s">
        <v>730</v>
      </c>
      <c r="L50" s="239"/>
      <c r="M50" s="242">
        <v>650</v>
      </c>
    </row>
    <row r="51" ht="45.75" spans="1:13">
      <c r="A51" s="239">
        <v>47</v>
      </c>
      <c r="B51" s="240" t="s">
        <v>867</v>
      </c>
      <c r="C51" s="241">
        <v>195800</v>
      </c>
      <c r="D51" s="240" t="s">
        <v>868</v>
      </c>
      <c r="E51" s="239">
        <v>2020</v>
      </c>
      <c r="F51" s="239">
        <v>2022</v>
      </c>
      <c r="G51" s="242">
        <v>21415</v>
      </c>
      <c r="H51" s="243" t="s">
        <v>727</v>
      </c>
      <c r="I51" s="240" t="s">
        <v>869</v>
      </c>
      <c r="J51" s="240" t="s">
        <v>845</v>
      </c>
      <c r="K51" s="253" t="s">
        <v>730</v>
      </c>
      <c r="L51" s="239"/>
      <c r="M51" s="242">
        <v>21415</v>
      </c>
    </row>
  </sheetData>
  <mergeCells count="15">
    <mergeCell ref="A1:B1"/>
    <mergeCell ref="A2:M2"/>
    <mergeCell ref="J3:M3"/>
    <mergeCell ref="A58:B58"/>
    <mergeCell ref="A60:B60"/>
    <mergeCell ref="A63:B63"/>
    <mergeCell ref="A65:B65"/>
    <mergeCell ref="A66:B66"/>
    <mergeCell ref="A67:B67"/>
    <mergeCell ref="A68:B68"/>
    <mergeCell ref="A78:B78"/>
    <mergeCell ref="A80:B80"/>
    <mergeCell ref="A81:B81"/>
    <mergeCell ref="A83:B83"/>
    <mergeCell ref="A85:B85"/>
  </mergeCells>
  <printOptions horizontalCentered="1"/>
  <pageMargins left="0.236111111111111" right="0.236111111111111" top="0.747916666666667" bottom="0.747916666666667" header="0.314583333333333" footer="0.314583333333333"/>
  <pageSetup paperSize="9" fitToHeight="0" pageOrder="overThenDown" orientation="landscape" horizontalDpi="600"/>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399945066682943"/>
    <pageSetUpPr fitToPage="1"/>
  </sheetPr>
  <dimension ref="A1:F36"/>
  <sheetViews>
    <sheetView workbookViewId="0">
      <selection activeCell="A1" sqref="A1:D1"/>
    </sheetView>
  </sheetViews>
  <sheetFormatPr defaultColWidth="9" defaultRowHeight="21.95" customHeight="1" outlineLevelCol="5"/>
  <cols>
    <col min="1" max="1" width="31" style="187" customWidth="1"/>
    <col min="2" max="2" width="12.5" style="188" customWidth="1"/>
    <col min="3" max="3" width="9.25" style="189" customWidth="1"/>
    <col min="4" max="4" width="31.5" style="187" customWidth="1"/>
    <col min="5" max="5" width="12" style="190" customWidth="1"/>
    <col min="6" max="6" width="9.5" style="191" customWidth="1"/>
    <col min="7" max="16384" width="9" style="187"/>
  </cols>
  <sheetData>
    <row r="1" ht="24" customHeight="1" spans="1:6">
      <c r="A1" s="65" t="s">
        <v>870</v>
      </c>
      <c r="B1" s="65"/>
      <c r="C1" s="65"/>
      <c r="D1" s="65"/>
      <c r="E1" s="192"/>
      <c r="F1" s="192"/>
    </row>
    <row r="2" ht="27.75" customHeight="1" spans="1:6">
      <c r="A2" s="66" t="s">
        <v>871</v>
      </c>
      <c r="B2" s="66"/>
      <c r="C2" s="66"/>
      <c r="D2" s="66"/>
      <c r="E2" s="66"/>
      <c r="F2" s="66"/>
    </row>
    <row r="3" customHeight="1" spans="1:6">
      <c r="A3" s="193"/>
      <c r="B3" s="194"/>
      <c r="C3" s="195"/>
      <c r="D3" s="193"/>
      <c r="E3" s="196" t="s">
        <v>414</v>
      </c>
      <c r="F3" s="196"/>
    </row>
    <row r="4" ht="24" customHeight="1" spans="1:6">
      <c r="A4" s="197" t="s">
        <v>463</v>
      </c>
      <c r="B4" s="184" t="s">
        <v>464</v>
      </c>
      <c r="C4" s="198" t="s">
        <v>872</v>
      </c>
      <c r="D4" s="197" t="s">
        <v>472</v>
      </c>
      <c r="E4" s="184" t="s">
        <v>464</v>
      </c>
      <c r="F4" s="199" t="s">
        <v>872</v>
      </c>
    </row>
    <row r="5" ht="24" customHeight="1" spans="1:6">
      <c r="A5" s="197" t="s">
        <v>473</v>
      </c>
      <c r="B5" s="130">
        <f>B6+B28</f>
        <v>2150596</v>
      </c>
      <c r="C5" s="200"/>
      <c r="D5" s="197" t="s">
        <v>473</v>
      </c>
      <c r="E5" s="201">
        <f>E6+E28</f>
        <v>2150596</v>
      </c>
      <c r="F5" s="202"/>
    </row>
    <row r="6" ht="24" customHeight="1" spans="1:6">
      <c r="A6" s="203" t="s">
        <v>474</v>
      </c>
      <c r="B6" s="130">
        <f>B7+B18</f>
        <v>1335600</v>
      </c>
      <c r="C6" s="204">
        <v>6</v>
      </c>
      <c r="D6" s="203" t="s">
        <v>475</v>
      </c>
      <c r="E6" s="201">
        <f>SUM(E7:E27)</f>
        <v>1906751</v>
      </c>
      <c r="F6" s="205">
        <f>(E6-2496984)/2496984*100</f>
        <v>-23.6378366861782</v>
      </c>
    </row>
    <row r="7" ht="21" customHeight="1" spans="1:6">
      <c r="A7" s="97" t="s">
        <v>873</v>
      </c>
      <c r="B7" s="117">
        <f>SUM(B8:B17)</f>
        <v>1177000</v>
      </c>
      <c r="C7" s="206">
        <v>8</v>
      </c>
      <c r="D7" s="97" t="s">
        <v>79</v>
      </c>
      <c r="E7" s="207">
        <v>133624</v>
      </c>
      <c r="F7" s="208">
        <f>(E7-97539)/97539*100</f>
        <v>36.9954582269656</v>
      </c>
    </row>
    <row r="8" ht="21" customHeight="1" spans="1:6">
      <c r="A8" s="97" t="s">
        <v>874</v>
      </c>
      <c r="B8" s="207">
        <v>254000</v>
      </c>
      <c r="C8" s="208">
        <f>(B8-228499)/228499*100</f>
        <v>11.160223895947</v>
      </c>
      <c r="D8" s="97" t="s">
        <v>139</v>
      </c>
      <c r="E8" s="207">
        <v>1854</v>
      </c>
      <c r="F8" s="208">
        <f>(E8-420)/420*100</f>
        <v>341.428571428571</v>
      </c>
    </row>
    <row r="9" ht="21" customHeight="1" spans="1:6">
      <c r="A9" s="97" t="s">
        <v>875</v>
      </c>
      <c r="B9" s="207">
        <v>190000</v>
      </c>
      <c r="C9" s="208">
        <f>(B9-173185)/173185*100</f>
        <v>9.70927043335162</v>
      </c>
      <c r="D9" s="97" t="s">
        <v>145</v>
      </c>
      <c r="E9" s="207">
        <v>104519</v>
      </c>
      <c r="F9" s="208">
        <f>(E9-80771)/80771*100</f>
        <v>29.4016416783251</v>
      </c>
    </row>
    <row r="10" ht="21" customHeight="1" spans="1:6">
      <c r="A10" s="97" t="s">
        <v>876</v>
      </c>
      <c r="B10" s="207">
        <v>45500</v>
      </c>
      <c r="C10" s="208">
        <f>(B10-39484)/39484*100</f>
        <v>15.2365515145375</v>
      </c>
      <c r="D10" s="97" t="s">
        <v>161</v>
      </c>
      <c r="E10" s="207">
        <v>212189</v>
      </c>
      <c r="F10" s="208">
        <f>(E10-242305)/242305*100</f>
        <v>-12.4289634964198</v>
      </c>
    </row>
    <row r="11" ht="21" customHeight="1" spans="1:6">
      <c r="A11" s="209" t="s">
        <v>877</v>
      </c>
      <c r="B11" s="207">
        <v>52000</v>
      </c>
      <c r="C11" s="208">
        <f>(B11-47447)/47447*100</f>
        <v>9.59597024047885</v>
      </c>
      <c r="D11" s="210" t="s">
        <v>179</v>
      </c>
      <c r="E11" s="173">
        <v>71746</v>
      </c>
      <c r="F11" s="208">
        <f>(E11-67331)/67331*100</f>
        <v>6.55715792131411</v>
      </c>
    </row>
    <row r="12" ht="21" customHeight="1" spans="1:6">
      <c r="A12" s="209" t="s">
        <v>878</v>
      </c>
      <c r="B12" s="207">
        <v>50000</v>
      </c>
      <c r="C12" s="208">
        <f>(B12-42291)/42291*100</f>
        <v>18.2284646851576</v>
      </c>
      <c r="D12" s="97" t="s">
        <v>191</v>
      </c>
      <c r="E12" s="207">
        <v>3195</v>
      </c>
      <c r="F12" s="208">
        <f>(E12-43084)/43084*100</f>
        <v>-92.5842540154117</v>
      </c>
    </row>
    <row r="13" ht="21" customHeight="1" spans="1:6">
      <c r="A13" s="209" t="s">
        <v>879</v>
      </c>
      <c r="B13" s="207">
        <v>55000</v>
      </c>
      <c r="C13" s="208">
        <f>(B13-49312)/49312*100</f>
        <v>11.534717715769</v>
      </c>
      <c r="D13" s="97" t="s">
        <v>205</v>
      </c>
      <c r="E13" s="173">
        <v>79105</v>
      </c>
      <c r="F13" s="208">
        <f>(E13-51091)/51091*100</f>
        <v>54.8315750327846</v>
      </c>
    </row>
    <row r="14" ht="21" customHeight="1" spans="1:6">
      <c r="A14" s="209" t="s">
        <v>880</v>
      </c>
      <c r="B14" s="207">
        <v>130000</v>
      </c>
      <c r="C14" s="208">
        <f>(B14-117017)/117017*100</f>
        <v>11.0949691070528</v>
      </c>
      <c r="D14" s="97" t="s">
        <v>272</v>
      </c>
      <c r="E14" s="173">
        <v>71394</v>
      </c>
      <c r="F14" s="208">
        <f>(E14-60622)/60622*100</f>
        <v>17.7691267196727</v>
      </c>
    </row>
    <row r="15" ht="21" customHeight="1" spans="1:6">
      <c r="A15" s="209" t="s">
        <v>881</v>
      </c>
      <c r="B15" s="207">
        <v>150000</v>
      </c>
      <c r="C15" s="208">
        <f>(B15-166897)/166897*100</f>
        <v>-10.1242083440685</v>
      </c>
      <c r="D15" s="97" t="s">
        <v>302</v>
      </c>
      <c r="E15" s="173">
        <v>53537</v>
      </c>
      <c r="F15" s="208">
        <f>(E15-26787)/26787*100</f>
        <v>99.8618732967484</v>
      </c>
    </row>
    <row r="16" ht="21" customHeight="1" spans="1:6">
      <c r="A16" s="209" t="s">
        <v>882</v>
      </c>
      <c r="B16" s="211">
        <v>250000</v>
      </c>
      <c r="C16" s="208">
        <f>(B16-222780)/222780*100</f>
        <v>12.2183319867133</v>
      </c>
      <c r="D16" s="97" t="s">
        <v>315</v>
      </c>
      <c r="E16" s="173">
        <v>578225</v>
      </c>
      <c r="F16" s="208">
        <f>(E16-1051835)/1051835*100</f>
        <v>-45.0270242005638</v>
      </c>
    </row>
    <row r="17" ht="21" customHeight="1" spans="1:6">
      <c r="A17" s="209" t="s">
        <v>883</v>
      </c>
      <c r="B17" s="211">
        <v>500</v>
      </c>
      <c r="C17" s="208">
        <f>(B17-277)/277*100</f>
        <v>80.5054151624549</v>
      </c>
      <c r="D17" s="97" t="s">
        <v>329</v>
      </c>
      <c r="E17" s="173">
        <v>1770</v>
      </c>
      <c r="F17" s="208">
        <f>(E17-38567)/38567*100</f>
        <v>-95.4105841781834</v>
      </c>
    </row>
    <row r="18" ht="21" customHeight="1" spans="1:6">
      <c r="A18" s="209" t="s">
        <v>884</v>
      </c>
      <c r="B18" s="207">
        <f>SUM(B19:B24)</f>
        <v>158600</v>
      </c>
      <c r="C18" s="208">
        <v>-6.8</v>
      </c>
      <c r="D18" s="97" t="s">
        <v>344</v>
      </c>
      <c r="E18" s="173">
        <v>25740</v>
      </c>
      <c r="F18" s="208">
        <f>(E18-7133)/7133*100</f>
        <v>260.857984017945</v>
      </c>
    </row>
    <row r="19" ht="21" customHeight="1" spans="1:6">
      <c r="A19" s="209" t="s">
        <v>885</v>
      </c>
      <c r="B19" s="211">
        <v>63600</v>
      </c>
      <c r="C19" s="208">
        <f>(B19-106343)/106343*100</f>
        <v>-40.1935247265923</v>
      </c>
      <c r="D19" s="97" t="s">
        <v>886</v>
      </c>
      <c r="E19" s="173">
        <v>339226</v>
      </c>
      <c r="F19" s="208">
        <f>(E19-450813)/450813*100</f>
        <v>-24.7523917899439</v>
      </c>
    </row>
    <row r="20" ht="21" customHeight="1" spans="1:6">
      <c r="A20" s="209" t="s">
        <v>887</v>
      </c>
      <c r="B20" s="211">
        <v>8000</v>
      </c>
      <c r="C20" s="208">
        <f>(B20-5817)/5817*100</f>
        <v>37.5279353618704</v>
      </c>
      <c r="D20" s="97" t="s">
        <v>365</v>
      </c>
      <c r="E20" s="173">
        <v>114617</v>
      </c>
      <c r="F20" s="208">
        <f>(E20-206122)/206122*100</f>
        <v>-44.393611550441</v>
      </c>
    </row>
    <row r="21" ht="21" customHeight="1" spans="1:6">
      <c r="A21" s="209" t="s">
        <v>888</v>
      </c>
      <c r="B21" s="211">
        <v>28000</v>
      </c>
      <c r="C21" s="208">
        <f>(B21-22122)/22122*100</f>
        <v>26.5708344634301</v>
      </c>
      <c r="D21" s="111" t="s">
        <v>373</v>
      </c>
      <c r="E21" s="207">
        <v>1086</v>
      </c>
      <c r="F21" s="208">
        <f>(E21-6633)/6633*100</f>
        <v>-83.6273179556762</v>
      </c>
    </row>
    <row r="22" ht="21" customHeight="1" spans="1:6">
      <c r="A22" s="212" t="s">
        <v>889</v>
      </c>
      <c r="B22" s="211">
        <v>26000</v>
      </c>
      <c r="C22" s="208">
        <f>(B22-11022)/11022*100</f>
        <v>135.89185265832</v>
      </c>
      <c r="D22" s="97" t="s">
        <v>890</v>
      </c>
      <c r="E22" s="207">
        <v>12969</v>
      </c>
      <c r="F22" s="208">
        <f>(E22-20044)/20044*100</f>
        <v>-35.2973458391539</v>
      </c>
    </row>
    <row r="23" ht="21" customHeight="1" spans="1:6">
      <c r="A23" s="213" t="s">
        <v>891</v>
      </c>
      <c r="B23" s="211">
        <v>25000</v>
      </c>
      <c r="C23" s="208">
        <f>(B23-19696)/19696*100</f>
        <v>26.9293257514216</v>
      </c>
      <c r="D23" s="97" t="s">
        <v>892</v>
      </c>
      <c r="E23" s="207">
        <v>51155</v>
      </c>
      <c r="F23" s="208">
        <f>(E23-28227)/28227*100</f>
        <v>81.2271938215184</v>
      </c>
    </row>
    <row r="24" ht="21" customHeight="1" spans="1:6">
      <c r="A24" s="209" t="s">
        <v>535</v>
      </c>
      <c r="B24" s="211">
        <v>8000</v>
      </c>
      <c r="C24" s="208">
        <f>(B24-5139)/5139*100</f>
        <v>55.6723097878965</v>
      </c>
      <c r="D24" s="97" t="s">
        <v>893</v>
      </c>
      <c r="E24" s="207">
        <v>22147</v>
      </c>
      <c r="F24" s="208">
        <f>(E24-11124)/11124*100</f>
        <v>99.0920532182668</v>
      </c>
    </row>
    <row r="25" ht="21" customHeight="1" spans="1:6">
      <c r="A25" s="97"/>
      <c r="B25" s="211"/>
      <c r="C25" s="208"/>
      <c r="D25" s="97" t="s">
        <v>894</v>
      </c>
      <c r="E25" s="207">
        <v>26000</v>
      </c>
      <c r="F25" s="208">
        <f>(E25-37756)/37756*100</f>
        <v>-31.1367729632376</v>
      </c>
    </row>
    <row r="26" ht="21" customHeight="1" spans="1:6">
      <c r="A26" s="214"/>
      <c r="B26" s="215"/>
      <c r="C26" s="216"/>
      <c r="D26" s="97" t="s">
        <v>895</v>
      </c>
      <c r="E26" s="207">
        <v>150</v>
      </c>
      <c r="F26" s="208"/>
    </row>
    <row r="27" ht="21" customHeight="1" spans="1:6">
      <c r="A27" s="214"/>
      <c r="B27" s="215"/>
      <c r="C27" s="216"/>
      <c r="D27" s="97" t="s">
        <v>896</v>
      </c>
      <c r="E27" s="211">
        <v>2503</v>
      </c>
      <c r="F27" s="208">
        <f>(E27-3676)/3676*100</f>
        <v>-31.9096844396083</v>
      </c>
    </row>
    <row r="28" ht="24" customHeight="1" spans="1:6">
      <c r="A28" s="203" t="s">
        <v>418</v>
      </c>
      <c r="B28" s="130">
        <f>SUM(B29:B32)</f>
        <v>814996</v>
      </c>
      <c r="C28" s="217" t="s">
        <v>62</v>
      </c>
      <c r="D28" s="203" t="s">
        <v>419</v>
      </c>
      <c r="E28" s="201">
        <f>SUM(E29:E31,E33)</f>
        <v>243845</v>
      </c>
      <c r="F28" s="218" t="s">
        <v>62</v>
      </c>
    </row>
    <row r="29" ht="21" customHeight="1" spans="1:6">
      <c r="A29" s="97" t="s">
        <v>420</v>
      </c>
      <c r="B29" s="219">
        <v>108781</v>
      </c>
      <c r="C29" s="220"/>
      <c r="D29" s="98" t="s">
        <v>897</v>
      </c>
      <c r="E29" s="99">
        <v>243845</v>
      </c>
      <c r="F29" s="221"/>
    </row>
    <row r="30" ht="21" customHeight="1" spans="1:6">
      <c r="A30" s="97" t="s">
        <v>565</v>
      </c>
      <c r="B30" s="219">
        <v>187139</v>
      </c>
      <c r="C30" s="222"/>
      <c r="D30" s="98"/>
      <c r="E30" s="99"/>
      <c r="F30" s="221"/>
    </row>
    <row r="31" ht="21" customHeight="1" spans="1:6">
      <c r="A31" s="97" t="s">
        <v>898</v>
      </c>
      <c r="B31" s="117">
        <v>488182</v>
      </c>
      <c r="C31" s="222"/>
      <c r="D31" s="98"/>
      <c r="E31" s="99"/>
      <c r="F31" s="221"/>
    </row>
    <row r="32" ht="21" customHeight="1" spans="1:6">
      <c r="A32" s="97" t="s">
        <v>899</v>
      </c>
      <c r="B32" s="219">
        <v>30894</v>
      </c>
      <c r="C32" s="222"/>
      <c r="D32" s="104"/>
      <c r="E32" s="207"/>
      <c r="F32" s="221"/>
    </row>
    <row r="33" ht="21" hidden="1" customHeight="1" spans="1:6">
      <c r="A33" s="97"/>
      <c r="B33" s="223"/>
      <c r="C33" s="224"/>
      <c r="D33" s="97"/>
      <c r="E33" s="225"/>
      <c r="F33" s="226"/>
    </row>
    <row r="34" ht="21" hidden="1" customHeight="1" spans="1:6">
      <c r="A34" s="104"/>
      <c r="B34" s="223"/>
      <c r="C34" s="224"/>
      <c r="D34" s="104"/>
      <c r="E34" s="227"/>
      <c r="F34" s="226"/>
    </row>
    <row r="35" ht="21" hidden="1" customHeight="1" spans="1:6">
      <c r="A35" s="104"/>
      <c r="B35" s="223"/>
      <c r="C35" s="228"/>
      <c r="D35" s="104"/>
      <c r="E35" s="225"/>
      <c r="F35" s="226"/>
    </row>
    <row r="36" ht="39.75" customHeight="1" spans="1:6">
      <c r="A36" s="229" t="s">
        <v>900</v>
      </c>
      <c r="B36" s="229"/>
      <c r="C36" s="229"/>
      <c r="D36" s="229"/>
      <c r="E36" s="229"/>
      <c r="F36" s="229"/>
    </row>
  </sheetData>
  <mergeCells count="5">
    <mergeCell ref="A1:D1"/>
    <mergeCell ref="E1:F1"/>
    <mergeCell ref="A2:F2"/>
    <mergeCell ref="E3:F3"/>
    <mergeCell ref="A36:F36"/>
  </mergeCells>
  <printOptions horizontalCentered="1"/>
  <pageMargins left="0.314583333333333" right="0.314583333333333" top="0.747916666666667" bottom="0.747916666666667" header="0.314583333333333" footer="0.314583333333333"/>
  <pageSetup paperSize="9" scale="94" fitToHeight="0" pageOrder="overThenDown" orientation="portrait" horizontalDpi="600"/>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399914548173467"/>
    <pageSetUpPr fitToPage="1"/>
  </sheetPr>
  <dimension ref="A1:B368"/>
  <sheetViews>
    <sheetView workbookViewId="0">
      <selection activeCell="A11" sqref="A11"/>
    </sheetView>
  </sheetViews>
  <sheetFormatPr defaultColWidth="21.5" defaultRowHeight="14.25" outlineLevelCol="1"/>
  <cols>
    <col min="1" max="1" width="42.875" style="180" customWidth="1"/>
    <col min="2" max="2" width="40.125" style="181" customWidth="1"/>
    <col min="3" max="16384" width="21.5" style="180"/>
  </cols>
  <sheetData>
    <row r="1" ht="18.75" spans="1:2">
      <c r="A1" s="65" t="s">
        <v>901</v>
      </c>
      <c r="B1" s="65"/>
    </row>
    <row r="2" s="178" customFormat="1" ht="29.25" customHeight="1" spans="1:2">
      <c r="A2" s="66" t="s">
        <v>902</v>
      </c>
      <c r="B2" s="66"/>
    </row>
    <row r="3" ht="24.75" customHeight="1" spans="1:2">
      <c r="A3" s="182" t="s">
        <v>414</v>
      </c>
      <c r="B3" s="182"/>
    </row>
    <row r="4" ht="24" customHeight="1" spans="1:2">
      <c r="A4" s="183" t="s">
        <v>903</v>
      </c>
      <c r="B4" s="184" t="s">
        <v>904</v>
      </c>
    </row>
    <row r="5" ht="20.1" customHeight="1" spans="1:2">
      <c r="A5" s="185" t="s">
        <v>475</v>
      </c>
      <c r="B5" s="73">
        <v>1906751</v>
      </c>
    </row>
    <row r="6" ht="20.1" customHeight="1" spans="1:2">
      <c r="A6" s="111" t="s">
        <v>79</v>
      </c>
      <c r="B6" s="186">
        <v>133624</v>
      </c>
    </row>
    <row r="7" ht="20.1" customHeight="1" spans="1:2">
      <c r="A7" s="111" t="s">
        <v>905</v>
      </c>
      <c r="B7" s="186">
        <v>2026</v>
      </c>
    </row>
    <row r="8" ht="20.1" customHeight="1" spans="1:2">
      <c r="A8" s="111" t="s">
        <v>906</v>
      </c>
      <c r="B8" s="186">
        <v>474</v>
      </c>
    </row>
    <row r="9" ht="20.1" customHeight="1" spans="1:2">
      <c r="A9" s="111" t="s">
        <v>907</v>
      </c>
      <c r="B9" s="186">
        <v>190</v>
      </c>
    </row>
    <row r="10" ht="20.1" customHeight="1" spans="1:2">
      <c r="A10" s="111" t="s">
        <v>908</v>
      </c>
      <c r="B10" s="186">
        <v>1361</v>
      </c>
    </row>
    <row r="11" ht="20.1" customHeight="1" spans="1:2">
      <c r="A11" s="111" t="s">
        <v>909</v>
      </c>
      <c r="B11" s="186">
        <v>5</v>
      </c>
    </row>
    <row r="12" ht="20.1" customHeight="1" spans="1:2">
      <c r="A12" s="111" t="s">
        <v>910</v>
      </c>
      <c r="B12" s="186">
        <v>5</v>
      </c>
    </row>
    <row r="13" ht="20.1" customHeight="1" spans="1:2">
      <c r="A13" s="111" t="s">
        <v>911</v>
      </c>
      <c r="B13" s="186">
        <v>68644</v>
      </c>
    </row>
    <row r="14" ht="20.1" customHeight="1" spans="1:2">
      <c r="A14" s="111" t="s">
        <v>906</v>
      </c>
      <c r="B14" s="186">
        <v>28969</v>
      </c>
    </row>
    <row r="15" ht="20.1" customHeight="1" spans="1:2">
      <c r="A15" s="111" t="s">
        <v>912</v>
      </c>
      <c r="B15" s="186">
        <v>13156</v>
      </c>
    </row>
    <row r="16" ht="20.1" customHeight="1" spans="1:2">
      <c r="A16" s="111" t="s">
        <v>913</v>
      </c>
      <c r="B16" s="186">
        <v>1223</v>
      </c>
    </row>
    <row r="17" ht="20.1" customHeight="1" spans="1:2">
      <c r="A17" s="111" t="s">
        <v>914</v>
      </c>
      <c r="B17" s="186">
        <v>507</v>
      </c>
    </row>
    <row r="18" ht="20.1" customHeight="1" spans="1:2">
      <c r="A18" s="111" t="s">
        <v>915</v>
      </c>
      <c r="B18" s="186">
        <v>24789</v>
      </c>
    </row>
    <row r="19" ht="20.1" customHeight="1" spans="1:2">
      <c r="A19" s="111" t="s">
        <v>916</v>
      </c>
      <c r="B19" s="186">
        <v>1728</v>
      </c>
    </row>
    <row r="20" ht="20.1" customHeight="1" spans="1:2">
      <c r="A20" s="111" t="s">
        <v>912</v>
      </c>
      <c r="B20" s="186">
        <v>911</v>
      </c>
    </row>
    <row r="21" ht="20.1" customHeight="1" spans="1:2">
      <c r="A21" s="111" t="s">
        <v>917</v>
      </c>
      <c r="B21" s="186">
        <v>817</v>
      </c>
    </row>
    <row r="22" ht="20.1" customHeight="1" spans="1:2">
      <c r="A22" s="111" t="s">
        <v>918</v>
      </c>
      <c r="B22" s="186">
        <v>1674</v>
      </c>
    </row>
    <row r="23" ht="20.1" customHeight="1" spans="1:2">
      <c r="A23" s="111" t="s">
        <v>906</v>
      </c>
      <c r="B23" s="186">
        <v>554</v>
      </c>
    </row>
    <row r="24" ht="20.1" customHeight="1" spans="1:2">
      <c r="A24" s="111" t="s">
        <v>912</v>
      </c>
      <c r="B24" s="186">
        <v>260</v>
      </c>
    </row>
    <row r="25" ht="20.1" customHeight="1" spans="1:2">
      <c r="A25" s="111" t="s">
        <v>919</v>
      </c>
      <c r="B25" s="186">
        <v>21</v>
      </c>
    </row>
    <row r="26" ht="20.1" customHeight="1" spans="1:2">
      <c r="A26" s="111" t="s">
        <v>920</v>
      </c>
      <c r="B26" s="186">
        <v>696</v>
      </c>
    </row>
    <row r="27" ht="20.1" customHeight="1" spans="1:2">
      <c r="A27" s="111" t="s">
        <v>921</v>
      </c>
      <c r="B27" s="186">
        <v>142</v>
      </c>
    </row>
    <row r="28" ht="20.1" customHeight="1" spans="1:2">
      <c r="A28" s="111" t="s">
        <v>922</v>
      </c>
      <c r="B28" s="186">
        <v>2382</v>
      </c>
    </row>
    <row r="29" ht="20.1" customHeight="1" spans="1:2">
      <c r="A29" s="111" t="s">
        <v>906</v>
      </c>
      <c r="B29" s="186">
        <v>562</v>
      </c>
    </row>
    <row r="30" ht="20.1" customHeight="1" spans="1:2">
      <c r="A30" s="111" t="s">
        <v>923</v>
      </c>
      <c r="B30" s="186">
        <v>147</v>
      </c>
    </row>
    <row r="31" ht="20.1" customHeight="1" spans="1:2">
      <c r="A31" s="111" t="s">
        <v>924</v>
      </c>
      <c r="B31" s="186">
        <v>1673</v>
      </c>
    </row>
    <row r="32" ht="20.1" customHeight="1" spans="1:2">
      <c r="A32" s="111" t="s">
        <v>925</v>
      </c>
      <c r="B32" s="186">
        <v>8000</v>
      </c>
    </row>
    <row r="33" s="179" customFormat="1" ht="20.1" customHeight="1" spans="1:2">
      <c r="A33" s="111" t="s">
        <v>926</v>
      </c>
      <c r="B33" s="186">
        <v>8000</v>
      </c>
    </row>
    <row r="34" ht="20.1" customHeight="1" spans="1:2">
      <c r="A34" s="111" t="s">
        <v>927</v>
      </c>
      <c r="B34" s="186">
        <v>1350</v>
      </c>
    </row>
    <row r="35" ht="20.1" customHeight="1" spans="1:2">
      <c r="A35" s="111" t="s">
        <v>928</v>
      </c>
      <c r="B35" s="186">
        <v>1350</v>
      </c>
    </row>
    <row r="36" ht="20.1" customHeight="1" spans="1:2">
      <c r="A36" s="111" t="s">
        <v>929</v>
      </c>
      <c r="B36" s="186">
        <v>1000</v>
      </c>
    </row>
    <row r="37" ht="20.1" customHeight="1" spans="1:2">
      <c r="A37" s="111" t="s">
        <v>930</v>
      </c>
      <c r="B37" s="186">
        <v>1000</v>
      </c>
    </row>
    <row r="38" ht="20.1" customHeight="1" spans="1:2">
      <c r="A38" s="111" t="s">
        <v>931</v>
      </c>
      <c r="B38" s="186">
        <v>777</v>
      </c>
    </row>
    <row r="39" ht="20.1" customHeight="1" spans="1:2">
      <c r="A39" s="111" t="s">
        <v>932</v>
      </c>
      <c r="B39" s="186">
        <v>777</v>
      </c>
    </row>
    <row r="40" ht="20.1" customHeight="1" spans="1:2">
      <c r="A40" s="111" t="s">
        <v>933</v>
      </c>
      <c r="B40" s="186">
        <v>389</v>
      </c>
    </row>
    <row r="41" ht="20.1" customHeight="1" spans="1:2">
      <c r="A41" s="111" t="s">
        <v>934</v>
      </c>
      <c r="B41" s="186">
        <v>389</v>
      </c>
    </row>
    <row r="42" ht="20.1" customHeight="1" spans="1:2">
      <c r="A42" s="111" t="s">
        <v>935</v>
      </c>
      <c r="B42" s="186">
        <v>740</v>
      </c>
    </row>
    <row r="43" ht="20.1" customHeight="1" spans="1:2">
      <c r="A43" s="111" t="s">
        <v>936</v>
      </c>
      <c r="B43" s="186">
        <v>6</v>
      </c>
    </row>
    <row r="44" ht="20.1" customHeight="1" spans="1:2">
      <c r="A44" s="111" t="s">
        <v>937</v>
      </c>
      <c r="B44" s="186">
        <v>20</v>
      </c>
    </row>
    <row r="45" ht="20.1" customHeight="1" spans="1:2">
      <c r="A45" s="111" t="s">
        <v>914</v>
      </c>
      <c r="B45" s="186">
        <v>457</v>
      </c>
    </row>
    <row r="46" ht="20.1" customHeight="1" spans="1:2">
      <c r="A46" s="111" t="s">
        <v>938</v>
      </c>
      <c r="B46" s="186">
        <v>257</v>
      </c>
    </row>
    <row r="47" ht="20.1" customHeight="1" spans="1:2">
      <c r="A47" s="111" t="s">
        <v>939</v>
      </c>
      <c r="B47" s="186">
        <v>5</v>
      </c>
    </row>
    <row r="48" ht="20.1" customHeight="1" spans="1:2">
      <c r="A48" s="111" t="s">
        <v>940</v>
      </c>
      <c r="B48" s="186">
        <v>5</v>
      </c>
    </row>
    <row r="49" ht="20.1" customHeight="1" spans="1:2">
      <c r="A49" s="111" t="s">
        <v>941</v>
      </c>
      <c r="B49" s="186">
        <v>710</v>
      </c>
    </row>
    <row r="50" ht="20.1" customHeight="1" spans="1:2">
      <c r="A50" s="111" t="s">
        <v>906</v>
      </c>
      <c r="B50" s="186">
        <v>410</v>
      </c>
    </row>
    <row r="51" ht="20.1" customHeight="1" spans="1:2">
      <c r="A51" s="111" t="s">
        <v>942</v>
      </c>
      <c r="B51" s="186">
        <v>172</v>
      </c>
    </row>
    <row r="52" ht="20.1" customHeight="1" spans="1:2">
      <c r="A52" s="111" t="s">
        <v>943</v>
      </c>
      <c r="B52" s="186">
        <v>129</v>
      </c>
    </row>
    <row r="53" ht="20.1" customHeight="1" spans="1:2">
      <c r="A53" s="111" t="s">
        <v>944</v>
      </c>
      <c r="B53" s="186">
        <v>617</v>
      </c>
    </row>
    <row r="54" ht="20.1" customHeight="1" spans="1:2">
      <c r="A54" s="111" t="s">
        <v>912</v>
      </c>
      <c r="B54" s="186">
        <v>257</v>
      </c>
    </row>
    <row r="55" ht="20.1" customHeight="1" spans="1:2">
      <c r="A55" s="111" t="s">
        <v>945</v>
      </c>
      <c r="B55" s="186">
        <v>360</v>
      </c>
    </row>
    <row r="56" ht="20.1" customHeight="1" spans="1:2">
      <c r="A56" s="111" t="s">
        <v>946</v>
      </c>
      <c r="B56" s="186">
        <v>2170</v>
      </c>
    </row>
    <row r="57" ht="20.1" customHeight="1" spans="1:2">
      <c r="A57" s="111" t="s">
        <v>912</v>
      </c>
      <c r="B57" s="186">
        <v>4</v>
      </c>
    </row>
    <row r="58" ht="20.1" customHeight="1" spans="1:2">
      <c r="A58" s="111" t="s">
        <v>947</v>
      </c>
      <c r="B58" s="186">
        <v>2166</v>
      </c>
    </row>
    <row r="59" ht="20.1" customHeight="1" spans="1:2">
      <c r="A59" s="111" t="s">
        <v>948</v>
      </c>
      <c r="B59" s="186">
        <v>30175</v>
      </c>
    </row>
    <row r="60" ht="20.1" customHeight="1" spans="1:2">
      <c r="A60" s="111" t="s">
        <v>912</v>
      </c>
      <c r="B60" s="186">
        <v>63</v>
      </c>
    </row>
    <row r="61" ht="20.1" customHeight="1" spans="1:2">
      <c r="A61" s="111" t="s">
        <v>949</v>
      </c>
      <c r="B61" s="186">
        <v>30112</v>
      </c>
    </row>
    <row r="62" ht="20.1" customHeight="1" spans="1:2">
      <c r="A62" s="111" t="s">
        <v>950</v>
      </c>
      <c r="B62" s="186">
        <v>1519</v>
      </c>
    </row>
    <row r="63" ht="20.1" customHeight="1" spans="1:2">
      <c r="A63" s="111" t="s">
        <v>951</v>
      </c>
      <c r="B63" s="186">
        <v>510</v>
      </c>
    </row>
    <row r="64" ht="20.1" customHeight="1" spans="1:2">
      <c r="A64" s="111" t="s">
        <v>914</v>
      </c>
      <c r="B64" s="186">
        <v>205</v>
      </c>
    </row>
    <row r="65" ht="20.1" customHeight="1" spans="1:2">
      <c r="A65" s="111" t="s">
        <v>952</v>
      </c>
      <c r="B65" s="186">
        <v>805</v>
      </c>
    </row>
    <row r="66" ht="20.1" customHeight="1" spans="1:2">
      <c r="A66" s="111" t="s">
        <v>953</v>
      </c>
      <c r="B66" s="186">
        <v>5</v>
      </c>
    </row>
    <row r="67" ht="20.1" customHeight="1" spans="1:2">
      <c r="A67" s="111" t="s">
        <v>954</v>
      </c>
      <c r="B67" s="186">
        <v>1</v>
      </c>
    </row>
    <row r="68" ht="20.1" customHeight="1" spans="1:2">
      <c r="A68" s="111" t="s">
        <v>955</v>
      </c>
      <c r="B68" s="186">
        <v>4</v>
      </c>
    </row>
    <row r="69" ht="20.1" customHeight="1" spans="1:2">
      <c r="A69" s="111" t="s">
        <v>956</v>
      </c>
      <c r="B69" s="186">
        <v>1099</v>
      </c>
    </row>
    <row r="70" ht="20.1" customHeight="1" spans="1:2">
      <c r="A70" s="111" t="s">
        <v>957</v>
      </c>
      <c r="B70" s="186">
        <v>1099</v>
      </c>
    </row>
    <row r="71" ht="20.1" customHeight="1" spans="1:2">
      <c r="A71" s="111" t="s">
        <v>958</v>
      </c>
      <c r="B71" s="186">
        <v>8470</v>
      </c>
    </row>
    <row r="72" ht="20.1" customHeight="1" spans="1:2">
      <c r="A72" s="111" t="s">
        <v>906</v>
      </c>
      <c r="B72" s="186">
        <v>5731</v>
      </c>
    </row>
    <row r="73" ht="20.1" customHeight="1" spans="1:2">
      <c r="A73" s="111" t="s">
        <v>959</v>
      </c>
      <c r="B73" s="186">
        <v>1615</v>
      </c>
    </row>
    <row r="74" ht="20.1" customHeight="1" spans="1:2">
      <c r="A74" s="111" t="s">
        <v>923</v>
      </c>
      <c r="B74" s="186">
        <v>157</v>
      </c>
    </row>
    <row r="75" ht="20.1" customHeight="1" spans="1:2">
      <c r="A75" s="111" t="s">
        <v>960</v>
      </c>
      <c r="B75" s="186">
        <v>29</v>
      </c>
    </row>
    <row r="76" ht="20.1" customHeight="1" spans="1:2">
      <c r="A76" s="111" t="s">
        <v>961</v>
      </c>
      <c r="B76" s="186">
        <v>3</v>
      </c>
    </row>
    <row r="77" ht="20.1" customHeight="1" spans="1:2">
      <c r="A77" s="111" t="s">
        <v>962</v>
      </c>
      <c r="B77" s="186">
        <v>10</v>
      </c>
    </row>
    <row r="78" ht="20.1" customHeight="1" spans="1:2">
      <c r="A78" s="111" t="s">
        <v>963</v>
      </c>
      <c r="B78" s="186">
        <v>37</v>
      </c>
    </row>
    <row r="79" ht="20.1" customHeight="1" spans="1:2">
      <c r="A79" s="111" t="s">
        <v>964</v>
      </c>
      <c r="B79" s="186">
        <v>229</v>
      </c>
    </row>
    <row r="80" ht="20.1" customHeight="1" spans="1:2">
      <c r="A80" s="111" t="s">
        <v>965</v>
      </c>
      <c r="B80" s="186">
        <v>661</v>
      </c>
    </row>
    <row r="81" ht="20.1" customHeight="1" spans="1:2">
      <c r="A81" s="111" t="s">
        <v>966</v>
      </c>
      <c r="B81" s="186">
        <v>139</v>
      </c>
    </row>
    <row r="82" ht="20.1" customHeight="1" spans="1:2">
      <c r="A82" s="111" t="s">
        <v>967</v>
      </c>
      <c r="B82" s="186">
        <v>139</v>
      </c>
    </row>
    <row r="83" ht="20.1" customHeight="1" spans="1:2">
      <c r="A83" s="111" t="s">
        <v>139</v>
      </c>
      <c r="B83" s="186">
        <v>1854</v>
      </c>
    </row>
    <row r="84" ht="20.1" customHeight="1" spans="1:2">
      <c r="A84" s="111" t="s">
        <v>968</v>
      </c>
      <c r="B84" s="186">
        <v>1854</v>
      </c>
    </row>
    <row r="85" ht="20.1" customHeight="1" spans="1:2">
      <c r="A85" s="111" t="s">
        <v>969</v>
      </c>
      <c r="B85" s="186">
        <v>86</v>
      </c>
    </row>
    <row r="86" ht="20.1" customHeight="1" spans="1:2">
      <c r="A86" s="111" t="s">
        <v>970</v>
      </c>
      <c r="B86" s="186">
        <v>326</v>
      </c>
    </row>
    <row r="87" ht="20.1" customHeight="1" spans="1:2">
      <c r="A87" s="111" t="s">
        <v>971</v>
      </c>
      <c r="B87" s="186">
        <v>37</v>
      </c>
    </row>
    <row r="88" ht="20.1" customHeight="1" spans="1:2">
      <c r="A88" s="111" t="s">
        <v>972</v>
      </c>
      <c r="B88" s="186">
        <v>127</v>
      </c>
    </row>
    <row r="89" ht="20.1" customHeight="1" spans="1:2">
      <c r="A89" s="111" t="s">
        <v>973</v>
      </c>
      <c r="B89" s="186">
        <v>1278</v>
      </c>
    </row>
    <row r="90" ht="20.1" customHeight="1" spans="1:2">
      <c r="A90" s="111" t="s">
        <v>145</v>
      </c>
      <c r="B90" s="186">
        <v>104519</v>
      </c>
    </row>
    <row r="91" ht="20.1" customHeight="1" spans="1:2">
      <c r="A91" s="111" t="s">
        <v>974</v>
      </c>
      <c r="B91" s="186">
        <v>90991</v>
      </c>
    </row>
    <row r="92" ht="20.1" customHeight="1" spans="1:2">
      <c r="A92" s="111" t="s">
        <v>906</v>
      </c>
      <c r="B92" s="186">
        <v>47663</v>
      </c>
    </row>
    <row r="93" ht="20.1" customHeight="1" spans="1:2">
      <c r="A93" s="111" t="s">
        <v>923</v>
      </c>
      <c r="B93" s="186">
        <v>19551</v>
      </c>
    </row>
    <row r="94" ht="20.1" customHeight="1" spans="1:2">
      <c r="A94" s="111" t="s">
        <v>975</v>
      </c>
      <c r="B94" s="186">
        <v>1000</v>
      </c>
    </row>
    <row r="95" ht="20.1" customHeight="1" spans="1:2">
      <c r="A95" s="111" t="s">
        <v>976</v>
      </c>
      <c r="B95" s="186">
        <v>50</v>
      </c>
    </row>
    <row r="96" ht="20.1" customHeight="1" spans="1:2">
      <c r="A96" s="111" t="s">
        <v>977</v>
      </c>
      <c r="B96" s="186">
        <v>22728</v>
      </c>
    </row>
    <row r="97" ht="20.1" customHeight="1" spans="1:2">
      <c r="A97" s="111" t="s">
        <v>978</v>
      </c>
      <c r="B97" s="186">
        <v>620</v>
      </c>
    </row>
    <row r="98" ht="20.1" customHeight="1" spans="1:2">
      <c r="A98" s="111" t="s">
        <v>979</v>
      </c>
      <c r="B98" s="186">
        <v>620</v>
      </c>
    </row>
    <row r="99" ht="20.1" customHeight="1" spans="1:2">
      <c r="A99" s="111" t="s">
        <v>980</v>
      </c>
      <c r="B99" s="186">
        <v>6397</v>
      </c>
    </row>
    <row r="100" ht="20.1" customHeight="1" spans="1:2">
      <c r="A100" s="111" t="s">
        <v>981</v>
      </c>
      <c r="B100" s="186">
        <v>750</v>
      </c>
    </row>
    <row r="101" ht="20.1" customHeight="1" spans="1:2">
      <c r="A101" s="111" t="s">
        <v>982</v>
      </c>
      <c r="B101" s="186">
        <v>5647</v>
      </c>
    </row>
    <row r="102" ht="20.1" customHeight="1" spans="1:2">
      <c r="A102" s="111" t="s">
        <v>983</v>
      </c>
      <c r="B102" s="186">
        <v>4783</v>
      </c>
    </row>
    <row r="103" ht="20.1" customHeight="1" spans="1:2">
      <c r="A103" s="111" t="s">
        <v>912</v>
      </c>
      <c r="B103" s="186">
        <v>339</v>
      </c>
    </row>
    <row r="104" ht="20.1" customHeight="1" spans="1:2">
      <c r="A104" s="111" t="s">
        <v>984</v>
      </c>
      <c r="B104" s="186">
        <v>537</v>
      </c>
    </row>
    <row r="105" ht="20.1" customHeight="1" spans="1:2">
      <c r="A105" s="111" t="s">
        <v>985</v>
      </c>
      <c r="B105" s="186">
        <v>140</v>
      </c>
    </row>
    <row r="106" ht="20.1" customHeight="1" spans="1:2">
      <c r="A106" s="111" t="s">
        <v>986</v>
      </c>
      <c r="B106" s="186">
        <v>141</v>
      </c>
    </row>
    <row r="107" ht="20.1" customHeight="1" spans="1:2">
      <c r="A107" s="111" t="s">
        <v>987</v>
      </c>
      <c r="B107" s="186">
        <v>3201</v>
      </c>
    </row>
    <row r="108" ht="20.1" customHeight="1" spans="1:2">
      <c r="A108" s="111" t="s">
        <v>914</v>
      </c>
      <c r="B108" s="186">
        <v>425</v>
      </c>
    </row>
    <row r="109" ht="20.1" customHeight="1" spans="1:2">
      <c r="A109" s="111" t="s">
        <v>988</v>
      </c>
      <c r="B109" s="186">
        <v>1728</v>
      </c>
    </row>
    <row r="110" ht="20.1" customHeight="1" spans="1:2">
      <c r="A110" s="111" t="s">
        <v>989</v>
      </c>
      <c r="B110" s="186">
        <v>1728</v>
      </c>
    </row>
    <row r="111" ht="20.1" customHeight="1" spans="1:2">
      <c r="A111" s="111" t="s">
        <v>161</v>
      </c>
      <c r="B111" s="186">
        <v>212189</v>
      </c>
    </row>
    <row r="112" ht="20.1" customHeight="1" spans="1:2">
      <c r="A112" s="111" t="s">
        <v>990</v>
      </c>
      <c r="B112" s="186">
        <v>2337</v>
      </c>
    </row>
    <row r="113" ht="20.1" customHeight="1" spans="1:2">
      <c r="A113" s="111" t="s">
        <v>906</v>
      </c>
      <c r="B113" s="186">
        <v>684</v>
      </c>
    </row>
    <row r="114" ht="20.1" customHeight="1" spans="1:2">
      <c r="A114" s="111" t="s">
        <v>912</v>
      </c>
      <c r="B114" s="186">
        <v>275</v>
      </c>
    </row>
    <row r="115" ht="20.1" customHeight="1" spans="1:2">
      <c r="A115" s="111" t="s">
        <v>991</v>
      </c>
      <c r="B115" s="186">
        <v>1378</v>
      </c>
    </row>
    <row r="116" ht="20.1" customHeight="1" spans="1:2">
      <c r="A116" s="111" t="s">
        <v>992</v>
      </c>
      <c r="B116" s="186">
        <v>171757</v>
      </c>
    </row>
    <row r="117" ht="20.1" customHeight="1" spans="1:2">
      <c r="A117" s="111" t="s">
        <v>993</v>
      </c>
      <c r="B117" s="186">
        <v>27559</v>
      </c>
    </row>
    <row r="118" ht="20.1" customHeight="1" spans="1:2">
      <c r="A118" s="111" t="s">
        <v>994</v>
      </c>
      <c r="B118" s="186">
        <v>63813</v>
      </c>
    </row>
    <row r="119" ht="20.1" customHeight="1" spans="1:2">
      <c r="A119" s="111" t="s">
        <v>995</v>
      </c>
      <c r="B119" s="186">
        <v>40432</v>
      </c>
    </row>
    <row r="120" ht="20.1" customHeight="1" spans="1:2">
      <c r="A120" s="111" t="s">
        <v>996</v>
      </c>
      <c r="B120" s="186">
        <v>19522</v>
      </c>
    </row>
    <row r="121" ht="20.1" customHeight="1" spans="1:2">
      <c r="A121" s="111" t="s">
        <v>997</v>
      </c>
      <c r="B121" s="186">
        <v>20432</v>
      </c>
    </row>
    <row r="122" ht="20.1" customHeight="1" spans="1:2">
      <c r="A122" s="111" t="s">
        <v>998</v>
      </c>
      <c r="B122" s="186">
        <v>243</v>
      </c>
    </row>
    <row r="123" ht="20.1" customHeight="1" spans="1:2">
      <c r="A123" s="111" t="s">
        <v>999</v>
      </c>
      <c r="B123" s="186">
        <v>243</v>
      </c>
    </row>
    <row r="124" ht="20.1" customHeight="1" spans="1:2">
      <c r="A124" s="111" t="s">
        <v>1000</v>
      </c>
      <c r="B124" s="186">
        <v>3</v>
      </c>
    </row>
    <row r="125" ht="20.1" customHeight="1" spans="1:2">
      <c r="A125" s="111" t="s">
        <v>1001</v>
      </c>
      <c r="B125" s="186">
        <v>3</v>
      </c>
    </row>
    <row r="126" ht="20.1" customHeight="1" spans="1:2">
      <c r="A126" s="111" t="s">
        <v>1002</v>
      </c>
      <c r="B126" s="186">
        <v>37849</v>
      </c>
    </row>
    <row r="127" ht="20.1" customHeight="1" spans="1:2">
      <c r="A127" s="111" t="s">
        <v>1003</v>
      </c>
      <c r="B127" s="186">
        <v>35266</v>
      </c>
    </row>
    <row r="128" ht="20.1" customHeight="1" spans="1:2">
      <c r="A128" s="111" t="s">
        <v>1004</v>
      </c>
      <c r="B128" s="186">
        <v>1783</v>
      </c>
    </row>
    <row r="129" ht="20.1" customHeight="1" spans="1:2">
      <c r="A129" s="111" t="s">
        <v>1005</v>
      </c>
      <c r="B129" s="186">
        <v>800</v>
      </c>
    </row>
    <row r="130" ht="20.1" customHeight="1" spans="1:2">
      <c r="A130" s="111" t="s">
        <v>179</v>
      </c>
      <c r="B130" s="186">
        <v>71746</v>
      </c>
    </row>
    <row r="131" ht="20.1" customHeight="1" spans="1:2">
      <c r="A131" s="111" t="s">
        <v>1006</v>
      </c>
      <c r="B131" s="186">
        <v>1068</v>
      </c>
    </row>
    <row r="132" ht="20.1" customHeight="1" spans="1:2">
      <c r="A132" s="111" t="s">
        <v>1007</v>
      </c>
      <c r="B132" s="186">
        <v>553</v>
      </c>
    </row>
    <row r="133" ht="20.1" customHeight="1" spans="1:2">
      <c r="A133" s="111" t="s">
        <v>1008</v>
      </c>
      <c r="B133" s="186">
        <v>515</v>
      </c>
    </row>
    <row r="134" ht="20.1" customHeight="1" spans="1:2">
      <c r="A134" s="111" t="s">
        <v>1009</v>
      </c>
      <c r="B134" s="186">
        <v>70678</v>
      </c>
    </row>
    <row r="135" ht="20.1" customHeight="1" spans="1:2">
      <c r="A135" s="111" t="s">
        <v>1010</v>
      </c>
      <c r="B135" s="186">
        <v>70678</v>
      </c>
    </row>
    <row r="136" ht="20.1" customHeight="1" spans="1:2">
      <c r="A136" s="111" t="s">
        <v>191</v>
      </c>
      <c r="B136" s="186">
        <v>3195</v>
      </c>
    </row>
    <row r="137" ht="20.1" customHeight="1" spans="1:2">
      <c r="A137" s="111" t="s">
        <v>1011</v>
      </c>
      <c r="B137" s="186">
        <v>2886</v>
      </c>
    </row>
    <row r="138" ht="20.1" customHeight="1" spans="1:2">
      <c r="A138" s="111" t="s">
        <v>906</v>
      </c>
      <c r="B138" s="186">
        <v>867</v>
      </c>
    </row>
    <row r="139" ht="20.1" customHeight="1" spans="1:2">
      <c r="A139" s="111" t="s">
        <v>912</v>
      </c>
      <c r="B139" s="186">
        <v>29</v>
      </c>
    </row>
    <row r="140" ht="20.1" customHeight="1" spans="1:2">
      <c r="A140" s="111" t="s">
        <v>1012</v>
      </c>
      <c r="B140" s="186">
        <v>1219</v>
      </c>
    </row>
    <row r="141" ht="20.1" customHeight="1" spans="1:2">
      <c r="A141" s="111" t="s">
        <v>1013</v>
      </c>
      <c r="B141" s="186">
        <v>94</v>
      </c>
    </row>
    <row r="142" ht="20.1" customHeight="1" spans="1:2">
      <c r="A142" s="111" t="s">
        <v>1014</v>
      </c>
      <c r="B142" s="186">
        <v>59</v>
      </c>
    </row>
    <row r="143" ht="20.1" customHeight="1" spans="1:2">
      <c r="A143" s="111" t="s">
        <v>1015</v>
      </c>
      <c r="B143" s="186">
        <v>619</v>
      </c>
    </row>
    <row r="144" ht="20.1" customHeight="1" spans="1:2">
      <c r="A144" s="111" t="s">
        <v>1016</v>
      </c>
      <c r="B144" s="186">
        <v>48</v>
      </c>
    </row>
    <row r="145" ht="20.1" customHeight="1" spans="1:2">
      <c r="A145" s="111" t="s">
        <v>1017</v>
      </c>
      <c r="B145" s="186">
        <v>48</v>
      </c>
    </row>
    <row r="146" ht="20.1" customHeight="1" spans="1:2">
      <c r="A146" s="111" t="s">
        <v>1018</v>
      </c>
      <c r="B146" s="186">
        <v>181</v>
      </c>
    </row>
    <row r="147" ht="20.1" customHeight="1" spans="1:2">
      <c r="A147" s="111" t="s">
        <v>1019</v>
      </c>
      <c r="B147" s="186">
        <v>181</v>
      </c>
    </row>
    <row r="148" ht="20.1" customHeight="1" spans="1:2">
      <c r="A148" s="111" t="s">
        <v>1020</v>
      </c>
      <c r="B148" s="186">
        <v>80</v>
      </c>
    </row>
    <row r="149" ht="20.1" customHeight="1" spans="1:2">
      <c r="A149" s="111" t="s">
        <v>1021</v>
      </c>
      <c r="B149" s="186">
        <v>50</v>
      </c>
    </row>
    <row r="150" ht="20.1" customHeight="1" spans="1:2">
      <c r="A150" s="111" t="s">
        <v>1022</v>
      </c>
      <c r="B150" s="186">
        <v>30</v>
      </c>
    </row>
    <row r="151" ht="20.1" customHeight="1" spans="1:2">
      <c r="A151" s="111" t="s">
        <v>205</v>
      </c>
      <c r="B151" s="186">
        <v>79105</v>
      </c>
    </row>
    <row r="152" ht="20.1" customHeight="1" spans="1:2">
      <c r="A152" s="111" t="s">
        <v>1023</v>
      </c>
      <c r="B152" s="186">
        <v>24233</v>
      </c>
    </row>
    <row r="153" ht="20.1" customHeight="1" spans="1:2">
      <c r="A153" s="111" t="s">
        <v>906</v>
      </c>
      <c r="B153" s="186">
        <v>4592</v>
      </c>
    </row>
    <row r="154" ht="20.1" customHeight="1" spans="1:2">
      <c r="A154" s="111" t="s">
        <v>912</v>
      </c>
      <c r="B154" s="186">
        <v>139</v>
      </c>
    </row>
    <row r="155" ht="20.1" customHeight="1" spans="1:2">
      <c r="A155" s="111" t="s">
        <v>1024</v>
      </c>
      <c r="B155" s="186">
        <v>107</v>
      </c>
    </row>
    <row r="156" ht="20.1" customHeight="1" spans="1:2">
      <c r="A156" s="111" t="s">
        <v>1025</v>
      </c>
      <c r="B156" s="186">
        <v>131</v>
      </c>
    </row>
    <row r="157" ht="20.1" customHeight="1" spans="1:2">
      <c r="A157" s="111" t="s">
        <v>1026</v>
      </c>
      <c r="B157" s="186">
        <v>579</v>
      </c>
    </row>
    <row r="158" ht="20.1" customHeight="1" spans="1:2">
      <c r="A158" s="111" t="s">
        <v>1027</v>
      </c>
      <c r="B158" s="186">
        <v>23</v>
      </c>
    </row>
    <row r="159" ht="20.1" customHeight="1" spans="1:2">
      <c r="A159" s="111" t="s">
        <v>923</v>
      </c>
      <c r="B159" s="186">
        <v>52</v>
      </c>
    </row>
    <row r="160" ht="20.1" customHeight="1" spans="1:2">
      <c r="A160" s="111" t="s">
        <v>1028</v>
      </c>
      <c r="B160" s="186">
        <v>905</v>
      </c>
    </row>
    <row r="161" ht="20.1" customHeight="1" spans="1:2">
      <c r="A161" s="111" t="s">
        <v>1029</v>
      </c>
      <c r="B161" s="186">
        <v>461</v>
      </c>
    </row>
    <row r="162" ht="20.1" customHeight="1" spans="1:2">
      <c r="A162" s="111" t="s">
        <v>1030</v>
      </c>
      <c r="B162" s="186">
        <v>26</v>
      </c>
    </row>
    <row r="163" ht="20.1" customHeight="1" spans="1:2">
      <c r="A163" s="111" t="s">
        <v>1031</v>
      </c>
      <c r="B163" s="186">
        <v>13969</v>
      </c>
    </row>
    <row r="164" ht="20.1" customHeight="1" spans="1:2">
      <c r="A164" s="111" t="s">
        <v>1032</v>
      </c>
      <c r="B164" s="186">
        <v>3249</v>
      </c>
    </row>
    <row r="165" ht="20.1" customHeight="1" spans="1:2">
      <c r="A165" s="111" t="s">
        <v>1033</v>
      </c>
      <c r="B165" s="186">
        <v>16454</v>
      </c>
    </row>
    <row r="166" ht="20.1" customHeight="1" spans="1:2">
      <c r="A166" s="111" t="s">
        <v>1034</v>
      </c>
      <c r="B166" s="186">
        <v>15519</v>
      </c>
    </row>
    <row r="167" ht="20.1" customHeight="1" spans="1:2">
      <c r="A167" s="111" t="s">
        <v>1035</v>
      </c>
      <c r="B167" s="186">
        <v>935</v>
      </c>
    </row>
    <row r="168" ht="20.1" customHeight="1" spans="1:2">
      <c r="A168" s="111" t="s">
        <v>1036</v>
      </c>
      <c r="B168" s="186">
        <v>19992</v>
      </c>
    </row>
    <row r="169" ht="20.1" customHeight="1" spans="1:2">
      <c r="A169" s="111" t="s">
        <v>1037</v>
      </c>
      <c r="B169" s="186">
        <v>46</v>
      </c>
    </row>
    <row r="170" ht="20.1" customHeight="1" spans="1:2">
      <c r="A170" s="111" t="s">
        <v>1038</v>
      </c>
      <c r="B170" s="186">
        <v>875</v>
      </c>
    </row>
    <row r="171" ht="20.1" customHeight="1" spans="1:2">
      <c r="A171" s="111" t="s">
        <v>1039</v>
      </c>
      <c r="B171" s="186">
        <v>9406</v>
      </c>
    </row>
    <row r="172" ht="20.1" customHeight="1" spans="1:2">
      <c r="A172" s="111" t="s">
        <v>1040</v>
      </c>
      <c r="B172" s="186">
        <v>9665</v>
      </c>
    </row>
    <row r="173" ht="20.1" customHeight="1" spans="1:2">
      <c r="A173" s="111" t="s">
        <v>1041</v>
      </c>
      <c r="B173" s="186">
        <v>10454</v>
      </c>
    </row>
    <row r="174" ht="20.1" customHeight="1" spans="1:2">
      <c r="A174" s="111" t="s">
        <v>1042</v>
      </c>
      <c r="B174" s="186">
        <v>5549</v>
      </c>
    </row>
    <row r="175" ht="20.1" customHeight="1" spans="1:2">
      <c r="A175" s="111" t="s">
        <v>1043</v>
      </c>
      <c r="B175" s="186">
        <v>2200</v>
      </c>
    </row>
    <row r="176" ht="20.1" customHeight="1" spans="1:2">
      <c r="A176" s="111" t="s">
        <v>1044</v>
      </c>
      <c r="B176" s="186">
        <v>150</v>
      </c>
    </row>
    <row r="177" ht="20.1" customHeight="1" spans="1:2">
      <c r="A177" s="111" t="s">
        <v>1045</v>
      </c>
      <c r="B177" s="186">
        <v>2000</v>
      </c>
    </row>
    <row r="178" ht="20.1" customHeight="1" spans="1:2">
      <c r="A178" s="111" t="s">
        <v>1046</v>
      </c>
      <c r="B178" s="186">
        <v>42</v>
      </c>
    </row>
    <row r="179" ht="20.1" customHeight="1" spans="1:2">
      <c r="A179" s="111" t="s">
        <v>1047</v>
      </c>
      <c r="B179" s="186">
        <v>513</v>
      </c>
    </row>
    <row r="180" ht="20.1" customHeight="1" spans="1:2">
      <c r="A180" s="111" t="s">
        <v>1048</v>
      </c>
      <c r="B180" s="186">
        <v>1555</v>
      </c>
    </row>
    <row r="181" ht="20.1" customHeight="1" spans="1:2">
      <c r="A181" s="111" t="s">
        <v>1049</v>
      </c>
      <c r="B181" s="186">
        <v>280</v>
      </c>
    </row>
    <row r="182" ht="20.1" customHeight="1" spans="1:2">
      <c r="A182" s="111" t="s">
        <v>1050</v>
      </c>
      <c r="B182" s="186">
        <v>525</v>
      </c>
    </row>
    <row r="183" ht="20.1" customHeight="1" spans="1:2">
      <c r="A183" s="111" t="s">
        <v>1051</v>
      </c>
      <c r="B183" s="186">
        <v>210</v>
      </c>
    </row>
    <row r="184" ht="20.1" customHeight="1" spans="1:2">
      <c r="A184" s="111" t="s">
        <v>1052</v>
      </c>
      <c r="B184" s="186">
        <v>154</v>
      </c>
    </row>
    <row r="185" ht="20.1" customHeight="1" spans="1:2">
      <c r="A185" s="111" t="s">
        <v>1053</v>
      </c>
      <c r="B185" s="186">
        <v>95</v>
      </c>
    </row>
    <row r="186" ht="20.1" customHeight="1" spans="1:2">
      <c r="A186" s="111" t="s">
        <v>1054</v>
      </c>
      <c r="B186" s="186">
        <v>291</v>
      </c>
    </row>
    <row r="187" ht="20.1" customHeight="1" spans="1:2">
      <c r="A187" s="111" t="s">
        <v>1055</v>
      </c>
      <c r="B187" s="186">
        <v>1424</v>
      </c>
    </row>
    <row r="188" ht="20.1" customHeight="1" spans="1:2">
      <c r="A188" s="111" t="s">
        <v>1056</v>
      </c>
      <c r="B188" s="186">
        <v>536</v>
      </c>
    </row>
    <row r="189" ht="20.1" customHeight="1" spans="1:2">
      <c r="A189" s="111" t="s">
        <v>1057</v>
      </c>
      <c r="B189" s="186">
        <v>53</v>
      </c>
    </row>
    <row r="190" ht="20.1" customHeight="1" spans="1:2">
      <c r="A190" s="111" t="s">
        <v>1058</v>
      </c>
      <c r="B190" s="186">
        <v>1</v>
      </c>
    </row>
    <row r="191" ht="20.1" customHeight="1" spans="1:2">
      <c r="A191" s="111" t="s">
        <v>1059</v>
      </c>
      <c r="B191" s="186">
        <v>5</v>
      </c>
    </row>
    <row r="192" ht="20.1" customHeight="1" spans="1:2">
      <c r="A192" s="111" t="s">
        <v>1060</v>
      </c>
      <c r="B192" s="186">
        <v>751</v>
      </c>
    </row>
    <row r="193" ht="20.1" customHeight="1" spans="1:2">
      <c r="A193" s="111" t="s">
        <v>1061</v>
      </c>
      <c r="B193" s="186">
        <v>78</v>
      </c>
    </row>
    <row r="194" ht="20.1" customHeight="1" spans="1:2">
      <c r="A194" s="111" t="s">
        <v>1062</v>
      </c>
      <c r="B194" s="186">
        <v>1101</v>
      </c>
    </row>
    <row r="195" ht="20.1" customHeight="1" spans="1:2">
      <c r="A195" s="111" t="s">
        <v>1063</v>
      </c>
      <c r="B195" s="186">
        <v>42</v>
      </c>
    </row>
    <row r="196" ht="20.1" customHeight="1" spans="1:2">
      <c r="A196" s="111" t="s">
        <v>1064</v>
      </c>
      <c r="B196" s="186">
        <v>444</v>
      </c>
    </row>
    <row r="197" ht="20.1" customHeight="1" spans="1:2">
      <c r="A197" s="111" t="s">
        <v>1065</v>
      </c>
      <c r="B197" s="186">
        <v>3</v>
      </c>
    </row>
    <row r="198" ht="20.1" customHeight="1" spans="1:2">
      <c r="A198" s="111" t="s">
        <v>1066</v>
      </c>
      <c r="B198" s="186">
        <v>557</v>
      </c>
    </row>
    <row r="199" ht="20.1" customHeight="1" spans="1:2">
      <c r="A199" s="111" t="s">
        <v>1067</v>
      </c>
      <c r="B199" s="186">
        <v>54</v>
      </c>
    </row>
    <row r="200" ht="20.1" customHeight="1" spans="1:2">
      <c r="A200" s="111" t="s">
        <v>1068</v>
      </c>
      <c r="B200" s="186">
        <v>682</v>
      </c>
    </row>
    <row r="201" ht="20.1" customHeight="1" spans="1:2">
      <c r="A201" s="111" t="s">
        <v>1069</v>
      </c>
      <c r="B201" s="186">
        <v>173</v>
      </c>
    </row>
    <row r="202" ht="20.1" customHeight="1" spans="1:2">
      <c r="A202" s="111" t="s">
        <v>1070</v>
      </c>
      <c r="B202" s="186">
        <v>4</v>
      </c>
    </row>
    <row r="203" ht="20.1" customHeight="1" spans="1:2">
      <c r="A203" s="111" t="s">
        <v>1071</v>
      </c>
      <c r="B203" s="186">
        <v>24</v>
      </c>
    </row>
    <row r="204" ht="20.1" customHeight="1" spans="1:2">
      <c r="A204" s="111" t="s">
        <v>1072</v>
      </c>
      <c r="B204" s="186">
        <v>157</v>
      </c>
    </row>
    <row r="205" ht="20.1" customHeight="1" spans="1:2">
      <c r="A205" s="111" t="s">
        <v>1073</v>
      </c>
      <c r="B205" s="186">
        <v>324</v>
      </c>
    </row>
    <row r="206" ht="20.1" customHeight="1" spans="1:2">
      <c r="A206" s="111" t="s">
        <v>1074</v>
      </c>
      <c r="B206" s="186">
        <v>419</v>
      </c>
    </row>
    <row r="207" ht="20.1" customHeight="1" spans="1:2">
      <c r="A207" s="111" t="s">
        <v>1075</v>
      </c>
      <c r="B207" s="186">
        <v>419</v>
      </c>
    </row>
    <row r="208" ht="20.1" customHeight="1" spans="1:2">
      <c r="A208" s="111" t="s">
        <v>1076</v>
      </c>
      <c r="B208" s="186">
        <v>183</v>
      </c>
    </row>
    <row r="209" ht="20.1" customHeight="1" spans="1:2">
      <c r="A209" s="111" t="s">
        <v>1077</v>
      </c>
      <c r="B209" s="186">
        <v>183</v>
      </c>
    </row>
    <row r="210" ht="20.1" customHeight="1" spans="1:2">
      <c r="A210" s="111" t="s">
        <v>1078</v>
      </c>
      <c r="B210" s="186">
        <v>229</v>
      </c>
    </row>
    <row r="211" ht="20.1" customHeight="1" spans="1:2">
      <c r="A211" s="111" t="s">
        <v>1079</v>
      </c>
      <c r="B211" s="186">
        <v>229</v>
      </c>
    </row>
    <row r="212" ht="20.1" customHeight="1" spans="1:2">
      <c r="A212" s="111" t="s">
        <v>1080</v>
      </c>
      <c r="B212" s="186">
        <v>753</v>
      </c>
    </row>
    <row r="213" ht="20.1" customHeight="1" spans="1:2">
      <c r="A213" s="111" t="s">
        <v>1081</v>
      </c>
      <c r="B213" s="186">
        <v>753</v>
      </c>
    </row>
    <row r="214" ht="20.1" customHeight="1" spans="1:2">
      <c r="A214" s="111" t="s">
        <v>1082</v>
      </c>
      <c r="B214" s="186">
        <v>1341</v>
      </c>
    </row>
    <row r="215" ht="20.1" customHeight="1" spans="1:2">
      <c r="A215" s="111" t="s">
        <v>1083</v>
      </c>
      <c r="B215" s="186">
        <v>143</v>
      </c>
    </row>
    <row r="216" ht="20.1" customHeight="1" spans="1:2">
      <c r="A216" s="111" t="s">
        <v>914</v>
      </c>
      <c r="B216" s="186">
        <v>750</v>
      </c>
    </row>
    <row r="217" ht="20.1" customHeight="1" spans="1:2">
      <c r="A217" s="111" t="s">
        <v>1084</v>
      </c>
      <c r="B217" s="186">
        <v>448</v>
      </c>
    </row>
    <row r="218" ht="20.1" customHeight="1" spans="1:2">
      <c r="A218" s="111" t="s">
        <v>1085</v>
      </c>
      <c r="B218" s="186">
        <v>123</v>
      </c>
    </row>
    <row r="219" ht="20.1" customHeight="1" spans="1:2">
      <c r="A219" s="111" t="s">
        <v>1086</v>
      </c>
      <c r="B219" s="186">
        <v>123</v>
      </c>
    </row>
    <row r="220" ht="20.1" customHeight="1" spans="1:2">
      <c r="A220" s="111" t="s">
        <v>1087</v>
      </c>
      <c r="B220" s="186">
        <v>162</v>
      </c>
    </row>
    <row r="221" ht="20.1" customHeight="1" spans="1:2">
      <c r="A221" s="111" t="s">
        <v>1088</v>
      </c>
      <c r="B221" s="186">
        <v>162</v>
      </c>
    </row>
    <row r="222" ht="20.1" customHeight="1" spans="1:2">
      <c r="A222" s="111" t="s">
        <v>272</v>
      </c>
      <c r="B222" s="186">
        <v>71394</v>
      </c>
    </row>
    <row r="223" ht="20.1" customHeight="1" spans="1:2">
      <c r="A223" s="111" t="s">
        <v>1089</v>
      </c>
      <c r="B223" s="186">
        <v>412</v>
      </c>
    </row>
    <row r="224" ht="20.1" customHeight="1" spans="1:2">
      <c r="A224" s="111" t="s">
        <v>1090</v>
      </c>
      <c r="B224" s="186">
        <v>412</v>
      </c>
    </row>
    <row r="225" ht="20.1" customHeight="1" spans="1:2">
      <c r="A225" s="111" t="s">
        <v>1091</v>
      </c>
      <c r="B225" s="186">
        <v>17681</v>
      </c>
    </row>
    <row r="226" ht="20.1" customHeight="1" spans="1:2">
      <c r="A226" s="111" t="s">
        <v>1092</v>
      </c>
      <c r="B226" s="186">
        <v>17539</v>
      </c>
    </row>
    <row r="227" ht="20.1" customHeight="1" spans="1:2">
      <c r="A227" s="111" t="s">
        <v>1093</v>
      </c>
      <c r="B227" s="186">
        <v>142</v>
      </c>
    </row>
    <row r="228" ht="20.1" customHeight="1" spans="1:2">
      <c r="A228" s="111" t="s">
        <v>1094</v>
      </c>
      <c r="B228" s="186">
        <v>8019</v>
      </c>
    </row>
    <row r="229" ht="20.1" customHeight="1" spans="1:2">
      <c r="A229" s="111" t="s">
        <v>1095</v>
      </c>
      <c r="B229" s="186">
        <v>8019</v>
      </c>
    </row>
    <row r="230" ht="20.1" customHeight="1" spans="1:2">
      <c r="A230" s="111" t="s">
        <v>1096</v>
      </c>
      <c r="B230" s="186">
        <v>23259</v>
      </c>
    </row>
    <row r="231" ht="20.1" customHeight="1" spans="1:2">
      <c r="A231" s="111" t="s">
        <v>1097</v>
      </c>
      <c r="B231" s="186">
        <v>3081</v>
      </c>
    </row>
    <row r="232" ht="20.1" customHeight="1" spans="1:2">
      <c r="A232" s="111" t="s">
        <v>1098</v>
      </c>
      <c r="B232" s="186">
        <v>18995</v>
      </c>
    </row>
    <row r="233" ht="20.1" customHeight="1" spans="1:2">
      <c r="A233" s="111" t="s">
        <v>1099</v>
      </c>
      <c r="B233" s="186">
        <v>154</v>
      </c>
    </row>
    <row r="234" ht="20.1" customHeight="1" spans="1:2">
      <c r="A234" s="111" t="s">
        <v>1100</v>
      </c>
      <c r="B234" s="186">
        <v>1029</v>
      </c>
    </row>
    <row r="235" ht="20.1" customHeight="1" spans="1:2">
      <c r="A235" s="111" t="s">
        <v>1101</v>
      </c>
      <c r="B235" s="186">
        <v>55</v>
      </c>
    </row>
    <row r="236" ht="20.1" customHeight="1" spans="1:2">
      <c r="A236" s="111" t="s">
        <v>1102</v>
      </c>
      <c r="B236" s="186">
        <v>55</v>
      </c>
    </row>
    <row r="237" ht="20.1" customHeight="1" spans="1:2">
      <c r="A237" s="111" t="s">
        <v>1103</v>
      </c>
      <c r="B237" s="186">
        <v>830</v>
      </c>
    </row>
    <row r="238" ht="20.1" customHeight="1" spans="1:2">
      <c r="A238" s="111" t="s">
        <v>1104</v>
      </c>
      <c r="B238" s="186">
        <v>618</v>
      </c>
    </row>
    <row r="239" ht="20.1" customHeight="1" spans="1:2">
      <c r="A239" s="111" t="s">
        <v>1105</v>
      </c>
      <c r="B239" s="186">
        <v>212</v>
      </c>
    </row>
    <row r="240" ht="20.1" customHeight="1" spans="1:2">
      <c r="A240" s="111" t="s">
        <v>1106</v>
      </c>
      <c r="B240" s="186">
        <v>9907</v>
      </c>
    </row>
    <row r="241" ht="20.1" customHeight="1" spans="1:2">
      <c r="A241" s="111" t="s">
        <v>1107</v>
      </c>
      <c r="B241" s="186">
        <v>3403</v>
      </c>
    </row>
    <row r="242" ht="20.1" customHeight="1" spans="1:2">
      <c r="A242" s="111" t="s">
        <v>1108</v>
      </c>
      <c r="B242" s="186">
        <v>6058</v>
      </c>
    </row>
    <row r="243" ht="20.1" customHeight="1" spans="1:2">
      <c r="A243" s="111" t="s">
        <v>1109</v>
      </c>
      <c r="B243" s="186">
        <v>447</v>
      </c>
    </row>
    <row r="244" ht="20.1" customHeight="1" spans="1:2">
      <c r="A244" s="111" t="s">
        <v>1110</v>
      </c>
      <c r="B244" s="186">
        <v>9280</v>
      </c>
    </row>
    <row r="245" ht="20.1" customHeight="1" spans="1:2">
      <c r="A245" s="111" t="s">
        <v>1111</v>
      </c>
      <c r="B245" s="186">
        <v>9280</v>
      </c>
    </row>
    <row r="246" ht="20.1" customHeight="1" spans="1:2">
      <c r="A246" s="111" t="s">
        <v>1112</v>
      </c>
      <c r="B246" s="186">
        <v>1100</v>
      </c>
    </row>
    <row r="247" ht="20.1" customHeight="1" spans="1:2">
      <c r="A247" s="111" t="s">
        <v>1113</v>
      </c>
      <c r="B247" s="186">
        <v>1100</v>
      </c>
    </row>
    <row r="248" ht="20.1" customHeight="1" spans="1:2">
      <c r="A248" s="111" t="s">
        <v>1114</v>
      </c>
      <c r="B248" s="186">
        <v>97</v>
      </c>
    </row>
    <row r="249" ht="20.1" customHeight="1" spans="1:2">
      <c r="A249" s="111" t="s">
        <v>1115</v>
      </c>
      <c r="B249" s="186">
        <v>97</v>
      </c>
    </row>
    <row r="250" ht="20.1" customHeight="1" spans="1:2">
      <c r="A250" s="111" t="s">
        <v>1116</v>
      </c>
      <c r="B250" s="186">
        <v>754</v>
      </c>
    </row>
    <row r="251" ht="20.1" customHeight="1" spans="1:2">
      <c r="A251" s="111" t="s">
        <v>1117</v>
      </c>
      <c r="B251" s="186">
        <v>754</v>
      </c>
    </row>
    <row r="252" ht="20.1" customHeight="1" spans="1:2">
      <c r="A252" s="111" t="s">
        <v>302</v>
      </c>
      <c r="B252" s="186">
        <v>53537</v>
      </c>
    </row>
    <row r="253" ht="20.1" customHeight="1" spans="1:2">
      <c r="A253" s="111" t="s">
        <v>1118</v>
      </c>
      <c r="B253" s="186">
        <v>4518</v>
      </c>
    </row>
    <row r="254" ht="20.1" customHeight="1" spans="1:2">
      <c r="A254" s="111" t="s">
        <v>912</v>
      </c>
      <c r="B254" s="186">
        <v>3318</v>
      </c>
    </row>
    <row r="255" ht="20.1" customHeight="1" spans="1:2">
      <c r="A255" s="111" t="s">
        <v>1119</v>
      </c>
      <c r="B255" s="186">
        <v>1200</v>
      </c>
    </row>
    <row r="256" ht="20.1" customHeight="1" spans="1:2">
      <c r="A256" s="111" t="s">
        <v>1120</v>
      </c>
      <c r="B256" s="186">
        <v>350</v>
      </c>
    </row>
    <row r="257" ht="20.1" customHeight="1" spans="1:2">
      <c r="A257" s="111" t="s">
        <v>1121</v>
      </c>
      <c r="B257" s="186">
        <v>350</v>
      </c>
    </row>
    <row r="258" ht="20.1" customHeight="1" spans="1:2">
      <c r="A258" s="111" t="s">
        <v>1122</v>
      </c>
      <c r="B258" s="186">
        <v>47669</v>
      </c>
    </row>
    <row r="259" ht="20.1" customHeight="1" spans="1:2">
      <c r="A259" s="111" t="s">
        <v>1123</v>
      </c>
      <c r="B259" s="186">
        <v>1800</v>
      </c>
    </row>
    <row r="260" ht="20.1" customHeight="1" spans="1:2">
      <c r="A260" s="111" t="s">
        <v>1124</v>
      </c>
      <c r="B260" s="186">
        <v>36882</v>
      </c>
    </row>
    <row r="261" ht="20.1" customHeight="1" spans="1:2">
      <c r="A261" s="111" t="s">
        <v>1125</v>
      </c>
      <c r="B261" s="186">
        <v>8987</v>
      </c>
    </row>
    <row r="262" ht="20.1" customHeight="1" spans="1:2">
      <c r="A262" s="111" t="s">
        <v>1126</v>
      </c>
      <c r="B262" s="186">
        <v>1000</v>
      </c>
    </row>
    <row r="263" ht="20.1" customHeight="1" spans="1:2">
      <c r="A263" s="111" t="s">
        <v>1127</v>
      </c>
      <c r="B263" s="186">
        <v>1000</v>
      </c>
    </row>
    <row r="264" ht="20.1" customHeight="1" spans="1:2">
      <c r="A264" s="111" t="s">
        <v>315</v>
      </c>
      <c r="B264" s="186">
        <v>578225</v>
      </c>
    </row>
    <row r="265" ht="20.1" customHeight="1" spans="1:2">
      <c r="A265" s="111" t="s">
        <v>1128</v>
      </c>
      <c r="B265" s="186">
        <v>44685</v>
      </c>
    </row>
    <row r="266" ht="20.1" customHeight="1" spans="1:2">
      <c r="A266" s="111" t="s">
        <v>906</v>
      </c>
      <c r="B266" s="186">
        <v>2317</v>
      </c>
    </row>
    <row r="267" ht="20.1" customHeight="1" spans="1:2">
      <c r="A267" s="111" t="s">
        <v>912</v>
      </c>
      <c r="B267" s="186">
        <v>736</v>
      </c>
    </row>
    <row r="268" ht="20.1" customHeight="1" spans="1:2">
      <c r="A268" s="111" t="s">
        <v>1129</v>
      </c>
      <c r="B268" s="186">
        <v>14844</v>
      </c>
    </row>
    <row r="269" ht="20.1" customHeight="1" spans="1:2">
      <c r="A269" s="111" t="s">
        <v>1130</v>
      </c>
      <c r="B269" s="186">
        <v>11530</v>
      </c>
    </row>
    <row r="270" ht="20.1" customHeight="1" spans="1:2">
      <c r="A270" s="111" t="s">
        <v>1131</v>
      </c>
      <c r="B270" s="186">
        <v>15258</v>
      </c>
    </row>
    <row r="271" ht="20.1" customHeight="1" spans="1:2">
      <c r="A271" s="111" t="s">
        <v>1132</v>
      </c>
      <c r="B271" s="186">
        <v>380558</v>
      </c>
    </row>
    <row r="272" ht="20.1" customHeight="1" spans="1:2">
      <c r="A272" s="111" t="s">
        <v>1133</v>
      </c>
      <c r="B272" s="186">
        <v>692</v>
      </c>
    </row>
    <row r="273" ht="20.1" customHeight="1" spans="1:2">
      <c r="A273" s="111" t="s">
        <v>1134</v>
      </c>
      <c r="B273" s="186">
        <v>379866</v>
      </c>
    </row>
    <row r="274" ht="20.1" customHeight="1" spans="1:2">
      <c r="A274" s="111" t="s">
        <v>1135</v>
      </c>
      <c r="B274" s="186">
        <v>67124</v>
      </c>
    </row>
    <row r="275" ht="20.1" customHeight="1" spans="1:2">
      <c r="A275" s="111" t="s">
        <v>1136</v>
      </c>
      <c r="B275" s="186">
        <v>67124</v>
      </c>
    </row>
    <row r="276" ht="20.1" customHeight="1" spans="1:2">
      <c r="A276" s="111" t="s">
        <v>1137</v>
      </c>
      <c r="B276" s="186">
        <v>1309</v>
      </c>
    </row>
    <row r="277" ht="20.1" customHeight="1" spans="1:2">
      <c r="A277" s="111" t="s">
        <v>1138</v>
      </c>
      <c r="B277" s="186">
        <v>1309</v>
      </c>
    </row>
    <row r="278" ht="20.1" customHeight="1" spans="1:2">
      <c r="A278" s="111" t="s">
        <v>1139</v>
      </c>
      <c r="B278" s="186">
        <v>84549</v>
      </c>
    </row>
    <row r="279" ht="20.1" customHeight="1" spans="1:2">
      <c r="A279" s="111" t="s">
        <v>1140</v>
      </c>
      <c r="B279" s="186">
        <v>84549</v>
      </c>
    </row>
    <row r="280" ht="20.1" customHeight="1" spans="1:2">
      <c r="A280" s="111" t="s">
        <v>329</v>
      </c>
      <c r="B280" s="186">
        <v>1770</v>
      </c>
    </row>
    <row r="281" s="179" customFormat="1" ht="20.1" customHeight="1" spans="1:2">
      <c r="A281" s="111" t="s">
        <v>1141</v>
      </c>
      <c r="B281" s="186">
        <v>90</v>
      </c>
    </row>
    <row r="282" ht="20.1" customHeight="1" spans="1:2">
      <c r="A282" s="111" t="s">
        <v>1142</v>
      </c>
      <c r="B282" s="186">
        <v>82</v>
      </c>
    </row>
    <row r="283" ht="20.1" customHeight="1" spans="1:2">
      <c r="A283" s="111" t="s">
        <v>1143</v>
      </c>
      <c r="B283" s="186">
        <v>1</v>
      </c>
    </row>
    <row r="284" ht="20.1" customHeight="1" spans="1:2">
      <c r="A284" s="111" t="s">
        <v>1144</v>
      </c>
      <c r="B284" s="186">
        <v>7</v>
      </c>
    </row>
    <row r="285" ht="20.1" customHeight="1" spans="1:2">
      <c r="A285" s="111" t="s">
        <v>1145</v>
      </c>
      <c r="B285" s="186">
        <v>61</v>
      </c>
    </row>
    <row r="286" ht="20.1" customHeight="1" spans="1:2">
      <c r="A286" s="111" t="s">
        <v>1146</v>
      </c>
      <c r="B286" s="186">
        <v>31</v>
      </c>
    </row>
    <row r="287" ht="20.1" customHeight="1" spans="1:2">
      <c r="A287" s="111" t="s">
        <v>1147</v>
      </c>
      <c r="B287" s="186">
        <v>30</v>
      </c>
    </row>
    <row r="288" ht="20.1" customHeight="1" spans="1:2">
      <c r="A288" s="111" t="s">
        <v>1148</v>
      </c>
      <c r="B288" s="186">
        <v>1486</v>
      </c>
    </row>
    <row r="289" ht="20.1" customHeight="1" spans="1:2">
      <c r="A289" s="111" t="s">
        <v>1149</v>
      </c>
      <c r="B289" s="186">
        <v>289</v>
      </c>
    </row>
    <row r="290" ht="20.1" customHeight="1" spans="1:2">
      <c r="A290" s="111" t="s">
        <v>1150</v>
      </c>
      <c r="B290" s="186">
        <v>16</v>
      </c>
    </row>
    <row r="291" ht="20.1" customHeight="1" spans="1:2">
      <c r="A291" s="111" t="s">
        <v>1151</v>
      </c>
      <c r="B291" s="186">
        <v>4</v>
      </c>
    </row>
    <row r="292" ht="20.1" customHeight="1" spans="1:2">
      <c r="A292" s="111" t="s">
        <v>1152</v>
      </c>
      <c r="B292" s="186">
        <v>1177</v>
      </c>
    </row>
    <row r="293" ht="20.1" customHeight="1" spans="1:2">
      <c r="A293" s="111" t="s">
        <v>1153</v>
      </c>
      <c r="B293" s="186">
        <v>133</v>
      </c>
    </row>
    <row r="294" ht="20.1" customHeight="1" spans="1:2">
      <c r="A294" s="111" t="s">
        <v>1154</v>
      </c>
      <c r="B294" s="186">
        <v>133</v>
      </c>
    </row>
    <row r="295" ht="20.1" customHeight="1" spans="1:2">
      <c r="A295" s="111" t="s">
        <v>344</v>
      </c>
      <c r="B295" s="186">
        <v>25740</v>
      </c>
    </row>
    <row r="296" ht="20.1" customHeight="1" spans="1:2">
      <c r="A296" s="111" t="s">
        <v>1155</v>
      </c>
      <c r="B296" s="186">
        <v>8247</v>
      </c>
    </row>
    <row r="297" ht="20.1" customHeight="1" spans="1:2">
      <c r="A297" s="111" t="s">
        <v>906</v>
      </c>
      <c r="B297" s="186">
        <v>1133</v>
      </c>
    </row>
    <row r="298" ht="20.1" customHeight="1" spans="1:2">
      <c r="A298" s="111" t="s">
        <v>912</v>
      </c>
      <c r="B298" s="186">
        <v>1343</v>
      </c>
    </row>
    <row r="299" ht="20.1" customHeight="1" spans="1:2">
      <c r="A299" s="111" t="s">
        <v>1156</v>
      </c>
      <c r="B299" s="186">
        <v>60</v>
      </c>
    </row>
    <row r="300" ht="20.1" customHeight="1" spans="1:2">
      <c r="A300" s="111" t="s">
        <v>1157</v>
      </c>
      <c r="B300" s="186">
        <v>55</v>
      </c>
    </row>
    <row r="301" ht="20.1" customHeight="1" spans="1:2">
      <c r="A301" s="111" t="s">
        <v>1158</v>
      </c>
      <c r="B301" s="186">
        <v>2743</v>
      </c>
    </row>
    <row r="302" ht="20.1" customHeight="1" spans="1:2">
      <c r="A302" s="111" t="s">
        <v>1159</v>
      </c>
      <c r="B302" s="186">
        <v>858</v>
      </c>
    </row>
    <row r="303" ht="20.1" customHeight="1" spans="1:2">
      <c r="A303" s="111" t="s">
        <v>1160</v>
      </c>
      <c r="B303" s="186">
        <v>105</v>
      </c>
    </row>
    <row r="304" ht="20.1" customHeight="1" spans="1:2">
      <c r="A304" s="111" t="s">
        <v>1161</v>
      </c>
      <c r="B304" s="186">
        <v>1948</v>
      </c>
    </row>
    <row r="305" ht="20.1" customHeight="1" spans="1:2">
      <c r="A305" s="111" t="s">
        <v>1162</v>
      </c>
      <c r="B305" s="186">
        <v>400</v>
      </c>
    </row>
    <row r="306" ht="20.1" customHeight="1" spans="1:2">
      <c r="A306" s="111" t="s">
        <v>1163</v>
      </c>
      <c r="B306" s="186">
        <v>400</v>
      </c>
    </row>
    <row r="307" ht="20.1" customHeight="1" spans="1:2">
      <c r="A307" s="111" t="s">
        <v>1164</v>
      </c>
      <c r="B307" s="186">
        <v>17093</v>
      </c>
    </row>
    <row r="308" ht="20.1" customHeight="1" spans="1:2">
      <c r="A308" s="111" t="s">
        <v>1165</v>
      </c>
      <c r="B308" s="186">
        <v>4583</v>
      </c>
    </row>
    <row r="309" ht="20.1" customHeight="1" spans="1:2">
      <c r="A309" s="111" t="s">
        <v>1166</v>
      </c>
      <c r="B309" s="186">
        <v>12510</v>
      </c>
    </row>
    <row r="310" ht="20.1" customHeight="1" spans="1:2">
      <c r="A310" s="111" t="s">
        <v>357</v>
      </c>
      <c r="B310" s="186">
        <v>339226</v>
      </c>
    </row>
    <row r="311" ht="20.1" customHeight="1" spans="1:2">
      <c r="A311" s="111" t="s">
        <v>1167</v>
      </c>
      <c r="B311" s="186">
        <v>334912</v>
      </c>
    </row>
    <row r="312" ht="20.1" customHeight="1" spans="1:2">
      <c r="A312" s="111" t="s">
        <v>1168</v>
      </c>
      <c r="B312" s="186">
        <v>334912</v>
      </c>
    </row>
    <row r="313" ht="20.1" customHeight="1" spans="1:2">
      <c r="A313" s="111" t="s">
        <v>1169</v>
      </c>
      <c r="B313" s="186">
        <v>445</v>
      </c>
    </row>
    <row r="314" ht="20.1" customHeight="1" spans="1:2">
      <c r="A314" s="111" t="s">
        <v>1170</v>
      </c>
      <c r="B314" s="186">
        <v>445</v>
      </c>
    </row>
    <row r="315" ht="20.1" customHeight="1" spans="1:2">
      <c r="A315" s="111" t="s">
        <v>1171</v>
      </c>
      <c r="B315" s="186">
        <v>3869</v>
      </c>
    </row>
    <row r="316" ht="20.1" customHeight="1" spans="1:2">
      <c r="A316" s="111" t="s">
        <v>1172</v>
      </c>
      <c r="B316" s="186">
        <v>3619</v>
      </c>
    </row>
    <row r="317" ht="20.1" customHeight="1" spans="1:2">
      <c r="A317" s="111" t="s">
        <v>1173</v>
      </c>
      <c r="B317" s="186">
        <v>250</v>
      </c>
    </row>
    <row r="318" ht="20.1" customHeight="1" spans="1:2">
      <c r="A318" s="111" t="s">
        <v>365</v>
      </c>
      <c r="B318" s="186">
        <v>114617</v>
      </c>
    </row>
    <row r="319" ht="20.1" customHeight="1" spans="1:2">
      <c r="A319" s="111" t="s">
        <v>1174</v>
      </c>
      <c r="B319" s="186">
        <v>5900</v>
      </c>
    </row>
    <row r="320" ht="20.1" customHeight="1" spans="1:2">
      <c r="A320" s="111" t="s">
        <v>1175</v>
      </c>
      <c r="B320" s="186">
        <v>5900</v>
      </c>
    </row>
    <row r="321" ht="20.1" customHeight="1" spans="1:2">
      <c r="A321" s="111" t="s">
        <v>1176</v>
      </c>
      <c r="B321" s="186">
        <v>4146</v>
      </c>
    </row>
    <row r="322" ht="20.1" customHeight="1" spans="1:2">
      <c r="A322" s="111" t="s">
        <v>1177</v>
      </c>
      <c r="B322" s="186">
        <v>4146</v>
      </c>
    </row>
    <row r="323" ht="20.1" customHeight="1" spans="1:2">
      <c r="A323" s="111" t="s">
        <v>1178</v>
      </c>
      <c r="B323" s="186">
        <v>104571</v>
      </c>
    </row>
    <row r="324" ht="20.1" customHeight="1" spans="1:2">
      <c r="A324" s="111" t="s">
        <v>1179</v>
      </c>
      <c r="B324" s="186">
        <v>104571</v>
      </c>
    </row>
    <row r="325" ht="20.1" customHeight="1" spans="1:2">
      <c r="A325" s="111" t="s">
        <v>373</v>
      </c>
      <c r="B325" s="186">
        <v>1086</v>
      </c>
    </row>
    <row r="326" ht="20.1" customHeight="1" spans="1:2">
      <c r="A326" s="111" t="s">
        <v>1180</v>
      </c>
      <c r="B326" s="186">
        <v>4</v>
      </c>
    </row>
    <row r="327" ht="20.1" customHeight="1" spans="1:2">
      <c r="A327" s="111" t="s">
        <v>1181</v>
      </c>
      <c r="B327" s="186">
        <v>4</v>
      </c>
    </row>
    <row r="328" ht="20.1" customHeight="1" spans="1:2">
      <c r="A328" s="111" t="s">
        <v>1182</v>
      </c>
      <c r="B328" s="186">
        <v>1082</v>
      </c>
    </row>
    <row r="329" ht="20.1" customHeight="1" spans="1:2">
      <c r="A329" s="111" t="s">
        <v>1183</v>
      </c>
      <c r="B329" s="186">
        <v>20</v>
      </c>
    </row>
    <row r="330" ht="20.1" customHeight="1" spans="1:2">
      <c r="A330" s="111" t="s">
        <v>1184</v>
      </c>
      <c r="B330" s="186">
        <v>1062</v>
      </c>
    </row>
    <row r="331" ht="20.1" customHeight="1" spans="1:2">
      <c r="A331" s="111" t="s">
        <v>890</v>
      </c>
      <c r="B331" s="186">
        <v>12969</v>
      </c>
    </row>
    <row r="332" ht="20.1" customHeight="1" spans="1:2">
      <c r="A332" s="111" t="s">
        <v>1185</v>
      </c>
      <c r="B332" s="186">
        <v>12969</v>
      </c>
    </row>
    <row r="333" ht="20.1" customHeight="1" spans="1:2">
      <c r="A333" s="111" t="s">
        <v>914</v>
      </c>
      <c r="B333" s="186">
        <v>802</v>
      </c>
    </row>
    <row r="334" ht="20.1" customHeight="1" spans="1:2">
      <c r="A334" s="111" t="s">
        <v>1186</v>
      </c>
      <c r="B334" s="186">
        <v>12167</v>
      </c>
    </row>
    <row r="335" ht="20.1" customHeight="1" spans="1:2">
      <c r="A335" s="111" t="s">
        <v>892</v>
      </c>
      <c r="B335" s="186">
        <v>51155</v>
      </c>
    </row>
    <row r="336" ht="20.1" customHeight="1" spans="1:2">
      <c r="A336" s="111" t="s">
        <v>1187</v>
      </c>
      <c r="B336" s="186">
        <v>42593</v>
      </c>
    </row>
    <row r="337" ht="20.1" customHeight="1" spans="1:2">
      <c r="A337" s="111" t="s">
        <v>1188</v>
      </c>
      <c r="B337" s="186">
        <v>10</v>
      </c>
    </row>
    <row r="338" ht="20.1" customHeight="1" spans="1:2">
      <c r="A338" s="111" t="s">
        <v>1189</v>
      </c>
      <c r="B338" s="186">
        <v>72</v>
      </c>
    </row>
    <row r="339" ht="20.1" customHeight="1" spans="1:2">
      <c r="A339" s="111" t="s">
        <v>1190</v>
      </c>
      <c r="B339" s="186">
        <v>24524</v>
      </c>
    </row>
    <row r="340" ht="20.1" customHeight="1" spans="1:2">
      <c r="A340" s="111" t="s">
        <v>1191</v>
      </c>
      <c r="B340" s="186">
        <v>17987</v>
      </c>
    </row>
    <row r="341" ht="20.1" customHeight="1" spans="1:2">
      <c r="A341" s="111" t="s">
        <v>1192</v>
      </c>
      <c r="B341" s="186">
        <v>8562</v>
      </c>
    </row>
    <row r="342" ht="20.1" customHeight="1" spans="1:2">
      <c r="A342" s="111" t="s">
        <v>1193</v>
      </c>
      <c r="B342" s="186">
        <v>6789</v>
      </c>
    </row>
    <row r="343" ht="20.1" customHeight="1" spans="1:2">
      <c r="A343" s="111" t="s">
        <v>1194</v>
      </c>
      <c r="B343" s="186">
        <v>1773</v>
      </c>
    </row>
    <row r="344" ht="20.1" customHeight="1" spans="1:2">
      <c r="A344" s="111" t="s">
        <v>893</v>
      </c>
      <c r="B344" s="186">
        <v>22147</v>
      </c>
    </row>
    <row r="345" ht="20.1" customHeight="1" spans="1:2">
      <c r="A345" s="111" t="s">
        <v>1195</v>
      </c>
      <c r="B345" s="186">
        <v>3501</v>
      </c>
    </row>
    <row r="346" ht="20.1" customHeight="1" spans="1:2">
      <c r="A346" s="111" t="s">
        <v>906</v>
      </c>
      <c r="B346" s="186">
        <v>334</v>
      </c>
    </row>
    <row r="347" ht="20.1" customHeight="1" spans="1:2">
      <c r="A347" s="111" t="s">
        <v>1196</v>
      </c>
      <c r="B347" s="186">
        <v>2674</v>
      </c>
    </row>
    <row r="348" ht="20.1" customHeight="1" spans="1:2">
      <c r="A348" s="111" t="s">
        <v>1197</v>
      </c>
      <c r="B348" s="186">
        <v>493</v>
      </c>
    </row>
    <row r="349" ht="20.1" customHeight="1" spans="1:2">
      <c r="A349" s="111" t="s">
        <v>1198</v>
      </c>
      <c r="B349" s="186">
        <v>18560</v>
      </c>
    </row>
    <row r="350" ht="20.1" customHeight="1" spans="1:2">
      <c r="A350" s="111" t="s">
        <v>906</v>
      </c>
      <c r="B350" s="186">
        <v>2465</v>
      </c>
    </row>
    <row r="351" ht="20.1" customHeight="1" spans="1:2">
      <c r="A351" s="111" t="s">
        <v>1199</v>
      </c>
      <c r="B351" s="186">
        <v>14095</v>
      </c>
    </row>
    <row r="352" ht="20.1" customHeight="1" spans="1:2">
      <c r="A352" s="111" t="s">
        <v>1200</v>
      </c>
      <c r="B352" s="186">
        <v>2000</v>
      </c>
    </row>
    <row r="353" ht="20.1" customHeight="1" spans="1:2">
      <c r="A353" s="111" t="s">
        <v>1201</v>
      </c>
      <c r="B353" s="186">
        <v>56</v>
      </c>
    </row>
    <row r="354" ht="20.1" customHeight="1" spans="1:2">
      <c r="A354" s="111" t="s">
        <v>1202</v>
      </c>
      <c r="B354" s="186">
        <v>56</v>
      </c>
    </row>
    <row r="355" ht="20.1" customHeight="1" spans="1:2">
      <c r="A355" s="111" t="s">
        <v>1203</v>
      </c>
      <c r="B355" s="186">
        <v>30</v>
      </c>
    </row>
    <row r="356" ht="20.1" customHeight="1" spans="1:2">
      <c r="A356" s="111" t="s">
        <v>1204</v>
      </c>
      <c r="B356" s="186">
        <v>30</v>
      </c>
    </row>
    <row r="357" ht="20.1" customHeight="1" spans="1:2">
      <c r="A357" s="111" t="s">
        <v>894</v>
      </c>
      <c r="B357" s="186">
        <v>26000</v>
      </c>
    </row>
    <row r="358" ht="20.1" customHeight="1" spans="1:2">
      <c r="A358" s="111" t="s">
        <v>895</v>
      </c>
      <c r="B358" s="186">
        <v>150</v>
      </c>
    </row>
    <row r="359" ht="20.1" customHeight="1" spans="1:2">
      <c r="A359" s="111" t="s">
        <v>1205</v>
      </c>
      <c r="B359" s="186">
        <v>150</v>
      </c>
    </row>
    <row r="360" ht="20.1" customHeight="1" spans="1:2">
      <c r="A360" s="111" t="s">
        <v>1206</v>
      </c>
      <c r="B360" s="186">
        <v>150</v>
      </c>
    </row>
    <row r="361" ht="20.1" customHeight="1" spans="1:2">
      <c r="A361" s="111" t="s">
        <v>896</v>
      </c>
      <c r="B361" s="186">
        <v>2503</v>
      </c>
    </row>
    <row r="362" ht="20.1" customHeight="1" spans="1:2">
      <c r="A362" s="111" t="s">
        <v>1207</v>
      </c>
      <c r="B362" s="186">
        <v>2503</v>
      </c>
    </row>
    <row r="363" ht="20.1" customHeight="1" spans="1:2">
      <c r="A363" s="111" t="s">
        <v>1208</v>
      </c>
      <c r="B363" s="186">
        <v>2503</v>
      </c>
    </row>
    <row r="364" ht="20.1" customHeight="1"/>
    <row r="365" ht="20.1" customHeight="1"/>
    <row r="366" ht="20.1" customHeight="1"/>
    <row r="367" ht="20.1" customHeight="1"/>
    <row r="368" ht="20.1" customHeight="1"/>
  </sheetData>
  <mergeCells count="3">
    <mergeCell ref="A1:B1"/>
    <mergeCell ref="A2:B2"/>
    <mergeCell ref="A3:B3"/>
  </mergeCells>
  <printOptions horizontalCentered="1"/>
  <pageMargins left="0.314583333333333" right="0.314583333333333" top="0.747916666666667" bottom="0.747916666666667" header="0.314583333333333" footer="0.314583333333333"/>
  <pageSetup paperSize="9" fitToHeight="0" pageOrder="overThenDown" orientation="portrait" horizontalDpi="600"/>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399945066682943"/>
    <pageSetUpPr fitToPage="1"/>
  </sheetPr>
  <dimension ref="A1:D29"/>
  <sheetViews>
    <sheetView showZeros="0" workbookViewId="0">
      <selection activeCell="A5" sqref="A5:A6"/>
    </sheetView>
  </sheetViews>
  <sheetFormatPr defaultColWidth="9" defaultRowHeight="12.75" outlineLevelCol="3"/>
  <cols>
    <col min="1" max="1" width="32.875" style="162" customWidth="1"/>
    <col min="2" max="4" width="18.125" style="163" customWidth="1"/>
    <col min="5" max="16384" width="9" style="162"/>
  </cols>
  <sheetData>
    <row r="1" ht="20.25" customHeight="1" spans="1:4">
      <c r="A1" s="65" t="s">
        <v>1209</v>
      </c>
      <c r="B1" s="65"/>
      <c r="C1" s="65"/>
      <c r="D1" s="65"/>
    </row>
    <row r="2" ht="29.25" customHeight="1" spans="1:4">
      <c r="A2" s="66" t="s">
        <v>902</v>
      </c>
      <c r="B2" s="66"/>
      <c r="C2" s="66"/>
      <c r="D2" s="66"/>
    </row>
    <row r="3" ht="21.75" customHeight="1" spans="1:4">
      <c r="A3" s="164" t="s">
        <v>1210</v>
      </c>
      <c r="B3" s="164"/>
      <c r="C3" s="164"/>
      <c r="D3" s="164"/>
    </row>
    <row r="4" ht="21" customHeight="1" spans="1:4">
      <c r="A4" s="165"/>
      <c r="B4" s="165"/>
      <c r="C4" s="165"/>
      <c r="D4" s="166" t="s">
        <v>414</v>
      </c>
    </row>
    <row r="5" s="161" customFormat="1" ht="24" customHeight="1" spans="1:4">
      <c r="A5" s="167" t="s">
        <v>1211</v>
      </c>
      <c r="B5" s="168" t="s">
        <v>904</v>
      </c>
      <c r="C5" s="168"/>
      <c r="D5" s="168"/>
    </row>
    <row r="6" s="161" customFormat="1" ht="24" customHeight="1" spans="1:4">
      <c r="A6" s="167"/>
      <c r="B6" s="168" t="s">
        <v>629</v>
      </c>
      <c r="C6" s="168" t="s">
        <v>1212</v>
      </c>
      <c r="D6" s="169" t="s">
        <v>1213</v>
      </c>
    </row>
    <row r="7" ht="24" customHeight="1" spans="1:4">
      <c r="A7" s="167" t="s">
        <v>475</v>
      </c>
      <c r="B7" s="170">
        <f>SUM(B8:B28)</f>
        <v>1906751</v>
      </c>
      <c r="C7" s="170">
        <f>SUM(C8:C28)</f>
        <v>233890</v>
      </c>
      <c r="D7" s="170">
        <f>SUM(D8:D28)</f>
        <v>1672861</v>
      </c>
    </row>
    <row r="8" ht="20.1" customHeight="1" spans="1:4">
      <c r="A8" s="171" t="s">
        <v>1214</v>
      </c>
      <c r="B8" s="172">
        <v>133624</v>
      </c>
      <c r="C8" s="172">
        <v>39391</v>
      </c>
      <c r="D8" s="172">
        <f>B8-C8</f>
        <v>94233</v>
      </c>
    </row>
    <row r="9" ht="20.1" customHeight="1" spans="1:4">
      <c r="A9" s="171" t="s">
        <v>1215</v>
      </c>
      <c r="B9" s="172">
        <v>1854</v>
      </c>
      <c r="C9" s="172" t="s">
        <v>1216</v>
      </c>
      <c r="D9" s="172">
        <v>1854</v>
      </c>
    </row>
    <row r="10" ht="20.1" customHeight="1" spans="1:4">
      <c r="A10" s="171" t="s">
        <v>1217</v>
      </c>
      <c r="B10" s="172">
        <v>104519</v>
      </c>
      <c r="C10" s="172">
        <v>48088</v>
      </c>
      <c r="D10" s="172">
        <f t="shared" ref="D10:D25" si="0">B10-C10</f>
        <v>56431</v>
      </c>
    </row>
    <row r="11" ht="20.1" customHeight="1" spans="1:4">
      <c r="A11" s="171" t="s">
        <v>1218</v>
      </c>
      <c r="B11" s="172">
        <v>212189</v>
      </c>
      <c r="C11" s="172">
        <v>78387</v>
      </c>
      <c r="D11" s="172">
        <f t="shared" si="0"/>
        <v>133802</v>
      </c>
    </row>
    <row r="12" ht="20.1" customHeight="1" spans="1:4">
      <c r="A12" s="171" t="s">
        <v>1219</v>
      </c>
      <c r="B12" s="172">
        <v>71746</v>
      </c>
      <c r="C12" s="172">
        <v>553</v>
      </c>
      <c r="D12" s="172">
        <f t="shared" si="0"/>
        <v>71193</v>
      </c>
    </row>
    <row r="13" ht="20.1" customHeight="1" spans="1:4">
      <c r="A13" s="171" t="s">
        <v>1220</v>
      </c>
      <c r="B13" s="172">
        <v>3195</v>
      </c>
      <c r="C13" s="172">
        <v>1563</v>
      </c>
      <c r="D13" s="172">
        <f t="shared" si="0"/>
        <v>1632</v>
      </c>
    </row>
    <row r="14" ht="20.1" customHeight="1" spans="1:4">
      <c r="A14" s="171" t="s">
        <v>1221</v>
      </c>
      <c r="B14" s="172">
        <v>79105</v>
      </c>
      <c r="C14" s="172">
        <v>26259</v>
      </c>
      <c r="D14" s="172">
        <f t="shared" si="0"/>
        <v>52846</v>
      </c>
    </row>
    <row r="15" ht="20.1" customHeight="1" spans="1:4">
      <c r="A15" s="171" t="s">
        <v>1222</v>
      </c>
      <c r="B15" s="172">
        <v>71394</v>
      </c>
      <c r="C15" s="172">
        <v>12524</v>
      </c>
      <c r="D15" s="172">
        <f t="shared" si="0"/>
        <v>58870</v>
      </c>
    </row>
    <row r="16" ht="20.1" customHeight="1" spans="1:4">
      <c r="A16" s="171" t="s">
        <v>1223</v>
      </c>
      <c r="B16" s="172">
        <v>53537</v>
      </c>
      <c r="C16" s="172" t="s">
        <v>1216</v>
      </c>
      <c r="D16" s="172">
        <v>53537</v>
      </c>
    </row>
    <row r="17" ht="20.1" customHeight="1" spans="1:4">
      <c r="A17" s="171" t="s">
        <v>1224</v>
      </c>
      <c r="B17" s="172">
        <v>578225</v>
      </c>
      <c r="C17" s="172">
        <v>13829</v>
      </c>
      <c r="D17" s="172">
        <f t="shared" si="0"/>
        <v>564396</v>
      </c>
    </row>
    <row r="18" ht="20.1" customHeight="1" spans="1:4">
      <c r="A18" s="171" t="s">
        <v>1225</v>
      </c>
      <c r="B18" s="173">
        <v>1770</v>
      </c>
      <c r="C18" s="172" t="s">
        <v>1216</v>
      </c>
      <c r="D18" s="173">
        <v>1770</v>
      </c>
    </row>
    <row r="19" ht="20.1" customHeight="1" spans="1:4">
      <c r="A19" s="171" t="s">
        <v>1226</v>
      </c>
      <c r="B19" s="172">
        <v>25740</v>
      </c>
      <c r="C19" s="174">
        <v>1133</v>
      </c>
      <c r="D19" s="172">
        <f t="shared" si="0"/>
        <v>24607</v>
      </c>
    </row>
    <row r="20" ht="20.1" customHeight="1" spans="1:4">
      <c r="A20" s="171" t="s">
        <v>1227</v>
      </c>
      <c r="B20" s="172">
        <v>339226</v>
      </c>
      <c r="C20" s="174" t="s">
        <v>1216</v>
      </c>
      <c r="D20" s="172">
        <v>339226</v>
      </c>
    </row>
    <row r="21" ht="20.1" customHeight="1" spans="1:4">
      <c r="A21" s="171" t="s">
        <v>1228</v>
      </c>
      <c r="B21" s="172">
        <v>114617</v>
      </c>
      <c r="C21" s="174" t="s">
        <v>1216</v>
      </c>
      <c r="D21" s="172">
        <v>114617</v>
      </c>
    </row>
    <row r="22" ht="20.1" customHeight="1" spans="1:4">
      <c r="A22" s="171" t="s">
        <v>1229</v>
      </c>
      <c r="B22" s="172">
        <v>1086</v>
      </c>
      <c r="C22" s="174" t="s">
        <v>1216</v>
      </c>
      <c r="D22" s="172">
        <v>1086</v>
      </c>
    </row>
    <row r="23" ht="20.1" customHeight="1" spans="1:4">
      <c r="A23" s="171" t="s">
        <v>1230</v>
      </c>
      <c r="B23" s="172">
        <v>12969</v>
      </c>
      <c r="C23" s="174">
        <v>802</v>
      </c>
      <c r="D23" s="172">
        <f t="shared" si="0"/>
        <v>12167</v>
      </c>
    </row>
    <row r="24" ht="20.1" customHeight="1" spans="1:4">
      <c r="A24" s="171" t="s">
        <v>1231</v>
      </c>
      <c r="B24" s="172">
        <v>51155</v>
      </c>
      <c r="C24" s="174">
        <v>8562</v>
      </c>
      <c r="D24" s="172">
        <f t="shared" si="0"/>
        <v>42593</v>
      </c>
    </row>
    <row r="25" ht="20.1" customHeight="1" spans="1:4">
      <c r="A25" s="171" t="s">
        <v>1232</v>
      </c>
      <c r="B25" s="172">
        <v>22147</v>
      </c>
      <c r="C25" s="174">
        <v>2799</v>
      </c>
      <c r="D25" s="172">
        <f t="shared" si="0"/>
        <v>19348</v>
      </c>
    </row>
    <row r="26" ht="20.1" customHeight="1" spans="1:4">
      <c r="A26" s="171" t="s">
        <v>1233</v>
      </c>
      <c r="B26" s="172">
        <v>26000</v>
      </c>
      <c r="C26" s="174" t="s">
        <v>1216</v>
      </c>
      <c r="D26" s="172">
        <v>26000</v>
      </c>
    </row>
    <row r="27" ht="20.1" customHeight="1" spans="1:4">
      <c r="A27" s="171" t="s">
        <v>1234</v>
      </c>
      <c r="B27" s="172">
        <v>150</v>
      </c>
      <c r="C27" s="174" t="s">
        <v>1216</v>
      </c>
      <c r="D27" s="172">
        <v>150</v>
      </c>
    </row>
    <row r="28" ht="20.1" customHeight="1" spans="1:4">
      <c r="A28" s="171" t="s">
        <v>1235</v>
      </c>
      <c r="B28" s="172">
        <v>2503</v>
      </c>
      <c r="C28" s="175" t="s">
        <v>1216</v>
      </c>
      <c r="D28" s="172">
        <v>2503</v>
      </c>
    </row>
    <row r="29" ht="43.5" customHeight="1" spans="1:4">
      <c r="A29" s="176" t="s">
        <v>1236</v>
      </c>
      <c r="B29" s="177"/>
      <c r="C29" s="177"/>
      <c r="D29" s="177"/>
    </row>
  </sheetData>
  <mergeCells count="7">
    <mergeCell ref="A1:D1"/>
    <mergeCell ref="A2:D2"/>
    <mergeCell ref="A3:D3"/>
    <mergeCell ref="A4:C4"/>
    <mergeCell ref="B5:D5"/>
    <mergeCell ref="A29:D29"/>
    <mergeCell ref="A5:A6"/>
  </mergeCells>
  <printOptions horizontalCentered="1"/>
  <pageMargins left="0.314583333333333" right="0.314583333333333" top="0.747916666666667" bottom="0.747916666666667" header="0.314583333333333" footer="0.314583333333333"/>
  <pageSetup paperSize="9" fitToHeight="0" pageOrder="overThenDown" orientation="portrait" horizontalDpi="600"/>
  <headerFooter alignWithMargins="0">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399914548173467"/>
    <pageSetUpPr fitToPage="1"/>
  </sheetPr>
  <dimension ref="A1:B36"/>
  <sheetViews>
    <sheetView workbookViewId="0">
      <selection activeCell="A6" sqref="A6"/>
    </sheetView>
  </sheetViews>
  <sheetFormatPr defaultColWidth="21.5" defaultRowHeight="21.95" customHeight="1" outlineLevelCol="1"/>
  <cols>
    <col min="1" max="1" width="41.375" style="149" customWidth="1"/>
    <col min="2" max="2" width="37.125" style="150" customWidth="1"/>
    <col min="3" max="16384" width="21.5" style="149"/>
  </cols>
  <sheetData>
    <row r="1" ht="26.25" customHeight="1" spans="1:2">
      <c r="A1" s="65" t="s">
        <v>1237</v>
      </c>
      <c r="B1" s="122"/>
    </row>
    <row r="2" s="148" customFormat="1" ht="29.25" customHeight="1" spans="1:2">
      <c r="A2" s="123" t="s">
        <v>1238</v>
      </c>
      <c r="B2" s="123"/>
    </row>
    <row r="3" s="148" customFormat="1" ht="22.5" customHeight="1" spans="1:2">
      <c r="A3" s="151" t="s">
        <v>1239</v>
      </c>
      <c r="B3" s="152"/>
    </row>
    <row r="4" ht="25.5" customHeight="1" spans="1:2">
      <c r="A4" s="153"/>
      <c r="B4" s="154" t="s">
        <v>1240</v>
      </c>
    </row>
    <row r="5" ht="24" customHeight="1" spans="1:2">
      <c r="A5" s="127" t="s">
        <v>1241</v>
      </c>
      <c r="B5" s="128" t="s">
        <v>1242</v>
      </c>
    </row>
    <row r="6" ht="24" customHeight="1" spans="1:2">
      <c r="A6" s="155" t="s">
        <v>1243</v>
      </c>
      <c r="B6" s="156">
        <f>B7+B12+B23+B27+B30+B32</f>
        <v>233890</v>
      </c>
    </row>
    <row r="7" ht="20.1" customHeight="1" spans="1:2">
      <c r="A7" s="157" t="s">
        <v>1244</v>
      </c>
      <c r="B7" s="100">
        <v>65509</v>
      </c>
    </row>
    <row r="8" ht="20.1" customHeight="1" spans="1:2">
      <c r="A8" s="158" t="s">
        <v>1245</v>
      </c>
      <c r="B8" s="159">
        <v>23494</v>
      </c>
    </row>
    <row r="9" ht="20.1" customHeight="1" spans="1:2">
      <c r="A9" s="158" t="s">
        <v>1246</v>
      </c>
      <c r="B9" s="159">
        <v>11776</v>
      </c>
    </row>
    <row r="10" ht="20.1" customHeight="1" spans="1:2">
      <c r="A10" s="158" t="s">
        <v>1247</v>
      </c>
      <c r="B10" s="159">
        <v>2940</v>
      </c>
    </row>
    <row r="11" ht="20.1" customHeight="1" spans="1:2">
      <c r="A11" s="158" t="s">
        <v>1248</v>
      </c>
      <c r="B11" s="159">
        <v>27298</v>
      </c>
    </row>
    <row r="12" ht="20.1" customHeight="1" spans="1:2">
      <c r="A12" s="157" t="s">
        <v>1249</v>
      </c>
      <c r="B12" s="100">
        <v>50289</v>
      </c>
    </row>
    <row r="13" ht="20.1" customHeight="1" spans="1:2">
      <c r="A13" s="158" t="s">
        <v>1250</v>
      </c>
      <c r="B13" s="159">
        <v>30218</v>
      </c>
    </row>
    <row r="14" ht="20.1" customHeight="1" spans="1:2">
      <c r="A14" s="158" t="s">
        <v>1251</v>
      </c>
      <c r="B14" s="159">
        <v>125</v>
      </c>
    </row>
    <row r="15" ht="20.1" customHeight="1" spans="1:2">
      <c r="A15" s="158" t="s">
        <v>1252</v>
      </c>
      <c r="B15" s="159">
        <v>127</v>
      </c>
    </row>
    <row r="16" ht="20.1" customHeight="1" spans="1:2">
      <c r="A16" s="158" t="s">
        <v>1253</v>
      </c>
      <c r="B16" s="159">
        <v>74</v>
      </c>
    </row>
    <row r="17" ht="20.1" customHeight="1" spans="1:2">
      <c r="A17" s="158" t="s">
        <v>1254</v>
      </c>
      <c r="B17" s="159">
        <v>1669</v>
      </c>
    </row>
    <row r="18" ht="20.1" customHeight="1" spans="1:2">
      <c r="A18" s="158" t="s">
        <v>1255</v>
      </c>
      <c r="B18" s="159">
        <v>129</v>
      </c>
    </row>
    <row r="19" ht="20.1" customHeight="1" spans="1:2">
      <c r="A19" s="158" t="s">
        <v>1256</v>
      </c>
      <c r="B19" s="159">
        <v>200</v>
      </c>
    </row>
    <row r="20" ht="20.1" customHeight="1" spans="1:2">
      <c r="A20" s="158" t="s">
        <v>1257</v>
      </c>
      <c r="B20" s="159">
        <v>1450</v>
      </c>
    </row>
    <row r="21" ht="20.1" customHeight="1" spans="1:2">
      <c r="A21" s="158" t="s">
        <v>1258</v>
      </c>
      <c r="B21" s="159">
        <v>1295</v>
      </c>
    </row>
    <row r="22" ht="20.1" customHeight="1" spans="1:2">
      <c r="A22" s="158" t="s">
        <v>1259</v>
      </c>
      <c r="B22" s="100">
        <v>15002</v>
      </c>
    </row>
    <row r="23" ht="20.1" customHeight="1" spans="1:2">
      <c r="A23" s="157" t="s">
        <v>1260</v>
      </c>
      <c r="B23" s="100">
        <v>1464</v>
      </c>
    </row>
    <row r="24" ht="20.1" customHeight="1" spans="1:2">
      <c r="A24" s="158" t="s">
        <v>1261</v>
      </c>
      <c r="B24" s="100" t="s">
        <v>1216</v>
      </c>
    </row>
    <row r="25" ht="20.1" customHeight="1" spans="1:2">
      <c r="A25" s="158" t="s">
        <v>1262</v>
      </c>
      <c r="B25" s="100">
        <v>628</v>
      </c>
    </row>
    <row r="26" ht="20.1" customHeight="1" spans="1:2">
      <c r="A26" s="158" t="s">
        <v>1263</v>
      </c>
      <c r="B26" s="159">
        <v>836</v>
      </c>
    </row>
    <row r="27" ht="20.1" customHeight="1" spans="1:2">
      <c r="A27" s="157" t="s">
        <v>1264</v>
      </c>
      <c r="B27" s="100">
        <v>113663</v>
      </c>
    </row>
    <row r="28" ht="20.1" customHeight="1" spans="1:2">
      <c r="A28" s="158" t="s">
        <v>1265</v>
      </c>
      <c r="B28" s="159">
        <v>85571</v>
      </c>
    </row>
    <row r="29" ht="20.1" customHeight="1" spans="1:2">
      <c r="A29" s="158" t="s">
        <v>1266</v>
      </c>
      <c r="B29" s="159">
        <v>28092</v>
      </c>
    </row>
    <row r="30" ht="20.1" customHeight="1" spans="1:2">
      <c r="A30" s="157" t="s">
        <v>1267</v>
      </c>
      <c r="B30" s="159">
        <v>40</v>
      </c>
    </row>
    <row r="31" ht="20.1" customHeight="1" spans="1:2">
      <c r="A31" s="158" t="s">
        <v>1268</v>
      </c>
      <c r="B31" s="159">
        <v>40</v>
      </c>
    </row>
    <row r="32" ht="20.1" customHeight="1" spans="1:2">
      <c r="A32" s="158" t="s">
        <v>1269</v>
      </c>
      <c r="B32" s="159">
        <v>2925</v>
      </c>
    </row>
    <row r="33" ht="20.1" customHeight="1" spans="1:2">
      <c r="A33" s="158" t="s">
        <v>1270</v>
      </c>
      <c r="B33" s="159">
        <v>1015</v>
      </c>
    </row>
    <row r="34" ht="20.1" customHeight="1" spans="1:2">
      <c r="A34" s="158" t="s">
        <v>1271</v>
      </c>
      <c r="B34" s="159">
        <v>15</v>
      </c>
    </row>
    <row r="35" ht="20.1" customHeight="1" spans="1:2">
      <c r="A35" s="158" t="s">
        <v>1272</v>
      </c>
      <c r="B35" s="159">
        <v>1895</v>
      </c>
    </row>
    <row r="36" ht="57.75" customHeight="1" spans="1:2">
      <c r="A36" s="160" t="s">
        <v>1273</v>
      </c>
      <c r="B36" s="160"/>
    </row>
  </sheetData>
  <mergeCells count="4">
    <mergeCell ref="A1:B1"/>
    <mergeCell ref="A2:B2"/>
    <mergeCell ref="A3:B3"/>
    <mergeCell ref="A36:B36"/>
  </mergeCells>
  <printOptions horizontalCentered="1"/>
  <pageMargins left="0.314583333333333" right="0.314583333333333" top="0.747916666666667" bottom="0.747916666666667" header="0.314583333333333" footer="0.314583333333333"/>
  <pageSetup paperSize="9" fitToHeight="0" pageOrder="overThenDown" orientation="portrait" horizontalDpi="600"/>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399914548173467"/>
    <pageSetUpPr fitToPage="1"/>
  </sheetPr>
  <dimension ref="A1:J366"/>
  <sheetViews>
    <sheetView showZeros="0" workbookViewId="0">
      <selection activeCell="B321" sqref="B321"/>
    </sheetView>
  </sheetViews>
  <sheetFormatPr defaultColWidth="9" defaultRowHeight="21.95" customHeight="1"/>
  <cols>
    <col min="1" max="1" width="56.625" style="149" customWidth="1"/>
    <col min="2" max="2" width="27.25" style="477" customWidth="1"/>
    <col min="3" max="4" width="9" style="337"/>
    <col min="5" max="16384" width="9" style="149"/>
  </cols>
  <sheetData>
    <row r="1" customHeight="1" spans="1:2">
      <c r="A1" s="122" t="s">
        <v>73</v>
      </c>
      <c r="B1" s="478"/>
    </row>
    <row r="2" s="148" customFormat="1" ht="29.25" customHeight="1" spans="1:4">
      <c r="A2" s="123" t="s">
        <v>74</v>
      </c>
      <c r="B2" s="479"/>
      <c r="C2" s="480"/>
      <c r="D2" s="480"/>
    </row>
    <row r="3" ht="22.5" customHeight="1" spans="1:2">
      <c r="A3" s="481" t="s">
        <v>75</v>
      </c>
      <c r="B3" s="482"/>
    </row>
    <row r="4" ht="22.5" customHeight="1" spans="1:2">
      <c r="A4" s="464" t="s">
        <v>76</v>
      </c>
      <c r="B4" s="483" t="s">
        <v>77</v>
      </c>
    </row>
    <row r="5" ht="20.1" customHeight="1" spans="1:2">
      <c r="A5" s="484" t="s">
        <v>78</v>
      </c>
      <c r="B5" s="485">
        <v>2496984</v>
      </c>
    </row>
    <row r="6" ht="16.5" customHeight="1" spans="1:2">
      <c r="A6" s="423" t="s">
        <v>79</v>
      </c>
      <c r="B6" s="435">
        <v>97539</v>
      </c>
    </row>
    <row r="7" ht="16.5" customHeight="1" spans="1:2">
      <c r="A7" s="486" t="s">
        <v>80</v>
      </c>
      <c r="B7" s="435">
        <v>70</v>
      </c>
    </row>
    <row r="8" ht="16.5" customHeight="1" spans="1:2">
      <c r="A8" s="486" t="s">
        <v>81</v>
      </c>
      <c r="B8" s="435">
        <v>70</v>
      </c>
    </row>
    <row r="9" ht="16.5" customHeight="1" spans="1:2">
      <c r="A9" s="486" t="s">
        <v>82</v>
      </c>
      <c r="B9" s="435">
        <v>4</v>
      </c>
    </row>
    <row r="10" ht="16.5" customHeight="1" spans="1:2">
      <c r="A10" s="486" t="s">
        <v>83</v>
      </c>
      <c r="B10" s="435">
        <v>4</v>
      </c>
    </row>
    <row r="11" ht="16.5" customHeight="1" spans="1:2">
      <c r="A11" s="486" t="s">
        <v>84</v>
      </c>
      <c r="B11" s="435">
        <v>52704</v>
      </c>
    </row>
    <row r="12" ht="16.5" customHeight="1" spans="1:2">
      <c r="A12" s="486" t="s">
        <v>85</v>
      </c>
      <c r="B12" s="435">
        <v>24837</v>
      </c>
    </row>
    <row r="13" ht="16.5" customHeight="1" spans="1:2">
      <c r="A13" s="486" t="s">
        <v>86</v>
      </c>
      <c r="B13" s="435">
        <v>5478</v>
      </c>
    </row>
    <row r="14" ht="16.5" customHeight="1" spans="1:2">
      <c r="A14" s="486" t="s">
        <v>87</v>
      </c>
      <c r="B14" s="435">
        <v>52</v>
      </c>
    </row>
    <row r="15" ht="16.5" customHeight="1" spans="1:4">
      <c r="A15" s="486" t="s">
        <v>88</v>
      </c>
      <c r="B15" s="435">
        <v>319</v>
      </c>
      <c r="C15" s="149"/>
      <c r="D15" s="149"/>
    </row>
    <row r="16" ht="16.5" customHeight="1" spans="1:4">
      <c r="A16" s="486" t="s">
        <v>89</v>
      </c>
      <c r="B16" s="435">
        <v>22018</v>
      </c>
      <c r="C16" s="149"/>
      <c r="D16" s="149"/>
    </row>
    <row r="17" ht="16.5" customHeight="1" spans="1:4">
      <c r="A17" s="486" t="s">
        <v>90</v>
      </c>
      <c r="B17" s="435">
        <v>1819</v>
      </c>
      <c r="C17" s="149"/>
      <c r="D17" s="149"/>
    </row>
    <row r="18" ht="16.5" customHeight="1" spans="1:4">
      <c r="A18" s="486" t="s">
        <v>86</v>
      </c>
      <c r="B18" s="435">
        <v>1584</v>
      </c>
      <c r="C18" s="149"/>
      <c r="D18" s="149"/>
    </row>
    <row r="19" ht="16.5" customHeight="1" spans="1:4">
      <c r="A19" s="486" t="s">
        <v>91</v>
      </c>
      <c r="B19" s="435">
        <v>235</v>
      </c>
      <c r="C19" s="149"/>
      <c r="D19" s="149"/>
    </row>
    <row r="20" ht="16.5" customHeight="1" spans="1:4">
      <c r="A20" s="486" t="s">
        <v>92</v>
      </c>
      <c r="B20" s="435">
        <v>1596</v>
      </c>
      <c r="C20" s="149"/>
      <c r="D20" s="149"/>
    </row>
    <row r="21" ht="16.5" customHeight="1" spans="1:4">
      <c r="A21" s="486" t="s">
        <v>85</v>
      </c>
      <c r="B21" s="435">
        <v>370</v>
      </c>
      <c r="C21" s="149"/>
      <c r="D21" s="149"/>
    </row>
    <row r="22" ht="16.5" customHeight="1" spans="1:4">
      <c r="A22" s="486" t="s">
        <v>86</v>
      </c>
      <c r="B22" s="435">
        <v>314</v>
      </c>
      <c r="C22" s="149"/>
      <c r="D22" s="149"/>
    </row>
    <row r="23" ht="16.5" customHeight="1" spans="1:4">
      <c r="A23" s="486" t="s">
        <v>93</v>
      </c>
      <c r="B23" s="435">
        <v>554</v>
      </c>
      <c r="C23" s="149"/>
      <c r="D23" s="149"/>
    </row>
    <row r="24" ht="16.5" customHeight="1" spans="1:4">
      <c r="A24" s="486" t="s">
        <v>94</v>
      </c>
      <c r="B24" s="435">
        <v>358</v>
      </c>
      <c r="C24" s="149"/>
      <c r="D24" s="149"/>
    </row>
    <row r="25" ht="16.5" customHeight="1" spans="1:4">
      <c r="A25" s="486" t="s">
        <v>95</v>
      </c>
      <c r="B25" s="435">
        <v>2029</v>
      </c>
      <c r="C25" s="149"/>
      <c r="D25" s="149"/>
    </row>
    <row r="26" ht="16.5" customHeight="1" spans="1:4">
      <c r="A26" s="486" t="s">
        <v>85</v>
      </c>
      <c r="B26" s="435">
        <v>364</v>
      </c>
      <c r="C26" s="149"/>
      <c r="D26" s="149"/>
    </row>
    <row r="27" ht="16.5" customHeight="1" spans="1:4">
      <c r="A27" s="486" t="s">
        <v>96</v>
      </c>
      <c r="B27" s="435">
        <v>138</v>
      </c>
      <c r="C27" s="149"/>
      <c r="D27" s="149"/>
    </row>
    <row r="28" ht="16.5" customHeight="1" spans="1:4">
      <c r="A28" s="486" t="s">
        <v>97</v>
      </c>
      <c r="B28" s="435">
        <v>1527</v>
      </c>
      <c r="C28" s="149"/>
      <c r="D28" s="149"/>
    </row>
    <row r="29" ht="16.5" customHeight="1" spans="1:4">
      <c r="A29" s="486" t="s">
        <v>98</v>
      </c>
      <c r="B29" s="435">
        <v>7250</v>
      </c>
      <c r="C29" s="149"/>
      <c r="D29" s="149"/>
    </row>
    <row r="30" ht="16.5" customHeight="1" spans="1:4">
      <c r="A30" s="486" t="s">
        <v>99</v>
      </c>
      <c r="B30" s="435">
        <v>7250</v>
      </c>
      <c r="C30" s="149"/>
      <c r="D30" s="149"/>
    </row>
    <row r="31" ht="16.5" customHeight="1" spans="1:2">
      <c r="A31" s="486" t="s">
        <v>100</v>
      </c>
      <c r="B31" s="435">
        <v>1900</v>
      </c>
    </row>
    <row r="32" ht="16.5" customHeight="1" spans="1:2">
      <c r="A32" s="486" t="s">
        <v>101</v>
      </c>
      <c r="B32" s="435">
        <v>1900</v>
      </c>
    </row>
    <row r="33" ht="16.5" customHeight="1" spans="1:2">
      <c r="A33" s="486" t="s">
        <v>102</v>
      </c>
      <c r="B33" s="435">
        <v>1000</v>
      </c>
    </row>
    <row r="34" ht="16.5" customHeight="1" spans="1:2">
      <c r="A34" s="486" t="s">
        <v>103</v>
      </c>
      <c r="B34" s="435">
        <v>1000</v>
      </c>
    </row>
    <row r="35" ht="16.5" customHeight="1" spans="1:2">
      <c r="A35" s="486" t="s">
        <v>104</v>
      </c>
      <c r="B35" s="435">
        <v>15104</v>
      </c>
    </row>
    <row r="36" ht="16.5" customHeight="1" spans="1:2">
      <c r="A36" s="486" t="s">
        <v>105</v>
      </c>
      <c r="B36" s="435">
        <v>15104</v>
      </c>
    </row>
    <row r="37" ht="16.5" customHeight="1" spans="1:2">
      <c r="A37" s="486" t="s">
        <v>106</v>
      </c>
      <c r="B37" s="435">
        <v>528</v>
      </c>
    </row>
    <row r="38" ht="16.5" customHeight="1" spans="1:2">
      <c r="A38" s="486" t="s">
        <v>107</v>
      </c>
      <c r="B38" s="435">
        <v>528</v>
      </c>
    </row>
    <row r="39" ht="16.5" customHeight="1" spans="1:2">
      <c r="A39" s="486" t="s">
        <v>108</v>
      </c>
      <c r="B39" s="435">
        <v>459</v>
      </c>
    </row>
    <row r="40" ht="16.5" customHeight="1" spans="1:2">
      <c r="A40" s="486" t="s">
        <v>86</v>
      </c>
      <c r="B40" s="435">
        <v>112</v>
      </c>
    </row>
    <row r="41" ht="16.5" customHeight="1" spans="1:2">
      <c r="A41" s="486" t="s">
        <v>109</v>
      </c>
      <c r="B41" s="435">
        <v>347</v>
      </c>
    </row>
    <row r="42" ht="16.5" customHeight="1" spans="1:2">
      <c r="A42" s="486" t="s">
        <v>110</v>
      </c>
      <c r="B42" s="435">
        <v>350</v>
      </c>
    </row>
    <row r="43" ht="16.5" customHeight="1" spans="1:2">
      <c r="A43" s="486" t="s">
        <v>111</v>
      </c>
      <c r="B43" s="435">
        <v>6</v>
      </c>
    </row>
    <row r="44" ht="16.5" customHeight="1" spans="1:2">
      <c r="A44" s="486" t="s">
        <v>112</v>
      </c>
      <c r="B44" s="435">
        <v>8</v>
      </c>
    </row>
    <row r="45" ht="16.5" customHeight="1" spans="1:10">
      <c r="A45" s="486" t="s">
        <v>88</v>
      </c>
      <c r="B45" s="435">
        <v>328</v>
      </c>
      <c r="E45" s="337"/>
      <c r="F45" s="337"/>
      <c r="G45" s="337"/>
      <c r="H45" s="337"/>
      <c r="I45" s="337"/>
      <c r="J45" s="337"/>
    </row>
    <row r="46" ht="16.5" customHeight="1" spans="1:10">
      <c r="A46" s="486" t="s">
        <v>113</v>
      </c>
      <c r="B46" s="435">
        <v>8</v>
      </c>
      <c r="E46" s="337"/>
      <c r="F46" s="337"/>
      <c r="G46" s="337"/>
      <c r="H46" s="337"/>
      <c r="I46" s="337"/>
      <c r="J46" s="337"/>
    </row>
    <row r="47" ht="16.5" customHeight="1" spans="1:4">
      <c r="A47" s="486" t="s">
        <v>114</v>
      </c>
      <c r="B47" s="435">
        <v>3</v>
      </c>
      <c r="C47" s="149"/>
      <c r="D47" s="149"/>
    </row>
    <row r="48" ht="16.5" customHeight="1" spans="1:4">
      <c r="A48" s="486" t="s">
        <v>115</v>
      </c>
      <c r="B48" s="435">
        <v>3</v>
      </c>
      <c r="C48" s="149"/>
      <c r="D48" s="149"/>
    </row>
    <row r="49" ht="16.5" customHeight="1" spans="1:4">
      <c r="A49" s="486" t="s">
        <v>116</v>
      </c>
      <c r="B49" s="435">
        <v>456</v>
      </c>
      <c r="C49" s="149"/>
      <c r="D49" s="149"/>
    </row>
    <row r="50" ht="16.5" customHeight="1" spans="1:4">
      <c r="A50" s="486" t="s">
        <v>85</v>
      </c>
      <c r="B50" s="435">
        <v>305</v>
      </c>
      <c r="C50" s="149"/>
      <c r="D50" s="149"/>
    </row>
    <row r="51" ht="16.5" customHeight="1" spans="1:4">
      <c r="A51" s="486" t="s">
        <v>117</v>
      </c>
      <c r="B51" s="435">
        <v>64</v>
      </c>
      <c r="C51" s="149"/>
      <c r="D51" s="149"/>
    </row>
    <row r="52" ht="16.5" customHeight="1" spans="1:4">
      <c r="A52" s="486" t="s">
        <v>118</v>
      </c>
      <c r="B52" s="435">
        <v>87</v>
      </c>
      <c r="C52" s="149"/>
      <c r="D52" s="149"/>
    </row>
    <row r="53" ht="16.5" customHeight="1" spans="1:4">
      <c r="A53" s="486" t="s">
        <v>119</v>
      </c>
      <c r="B53" s="435">
        <v>666</v>
      </c>
      <c r="C53" s="149"/>
      <c r="D53" s="149"/>
    </row>
    <row r="54" ht="16.5" customHeight="1" spans="1:4">
      <c r="A54" s="486" t="s">
        <v>86</v>
      </c>
      <c r="B54" s="435">
        <v>382</v>
      </c>
      <c r="C54" s="149"/>
      <c r="D54" s="149"/>
    </row>
    <row r="55" ht="16.5" customHeight="1" spans="1:4">
      <c r="A55" s="486" t="s">
        <v>120</v>
      </c>
      <c r="B55" s="435">
        <v>284</v>
      </c>
      <c r="C55" s="149"/>
      <c r="D55" s="149"/>
    </row>
    <row r="56" ht="16.5" customHeight="1" spans="1:4">
      <c r="A56" s="486" t="s">
        <v>121</v>
      </c>
      <c r="B56" s="435">
        <v>97</v>
      </c>
      <c r="C56" s="149"/>
      <c r="D56" s="149"/>
    </row>
    <row r="57" ht="16.5" customHeight="1" spans="1:4">
      <c r="A57" s="486" t="s">
        <v>122</v>
      </c>
      <c r="B57" s="435">
        <v>97</v>
      </c>
      <c r="C57" s="149"/>
      <c r="D57" s="149"/>
    </row>
    <row r="58" ht="16.5" customHeight="1" spans="1:4">
      <c r="A58" s="486" t="s">
        <v>123</v>
      </c>
      <c r="B58" s="435">
        <v>54</v>
      </c>
      <c r="C58" s="149"/>
      <c r="D58" s="149"/>
    </row>
    <row r="59" ht="16.5" customHeight="1" spans="1:4">
      <c r="A59" s="486" t="s">
        <v>124</v>
      </c>
      <c r="B59" s="435">
        <v>54</v>
      </c>
      <c r="C59" s="149"/>
      <c r="D59" s="149"/>
    </row>
    <row r="60" ht="16.5" customHeight="1" spans="1:4">
      <c r="A60" s="486" t="s">
        <v>125</v>
      </c>
      <c r="B60" s="435">
        <v>2726</v>
      </c>
      <c r="C60" s="149"/>
      <c r="D60" s="149"/>
    </row>
    <row r="61" ht="16.5" customHeight="1" spans="1:4">
      <c r="A61" s="486" t="s">
        <v>126</v>
      </c>
      <c r="B61" s="435">
        <v>447</v>
      </c>
      <c r="C61" s="149"/>
      <c r="D61" s="149"/>
    </row>
    <row r="62" ht="16.5" customHeight="1" spans="1:4">
      <c r="A62" s="486" t="s">
        <v>88</v>
      </c>
      <c r="B62" s="435">
        <v>135</v>
      </c>
      <c r="C62" s="149"/>
      <c r="D62" s="149"/>
    </row>
    <row r="63" ht="16.5" customHeight="1" spans="1:4">
      <c r="A63" s="486" t="s">
        <v>127</v>
      </c>
      <c r="B63" s="435">
        <v>2144</v>
      </c>
      <c r="C63" s="149"/>
      <c r="D63" s="149"/>
    </row>
    <row r="64" ht="16.5" customHeight="1" spans="1:4">
      <c r="A64" s="486" t="s">
        <v>128</v>
      </c>
      <c r="B64" s="435">
        <v>6</v>
      </c>
      <c r="C64" s="149"/>
      <c r="D64" s="149"/>
    </row>
    <row r="65" ht="16.5" customHeight="1" spans="1:4">
      <c r="A65" s="486" t="s">
        <v>129</v>
      </c>
      <c r="B65" s="435">
        <v>3</v>
      </c>
      <c r="C65" s="149"/>
      <c r="D65" s="149"/>
    </row>
    <row r="66" ht="16.5" customHeight="1" spans="1:4">
      <c r="A66" s="486" t="s">
        <v>130</v>
      </c>
      <c r="B66" s="435">
        <v>3</v>
      </c>
      <c r="C66" s="149"/>
      <c r="D66" s="149"/>
    </row>
    <row r="67" ht="16.5" customHeight="1" spans="1:4">
      <c r="A67" s="486" t="s">
        <v>131</v>
      </c>
      <c r="B67" s="435">
        <v>2020</v>
      </c>
      <c r="C67" s="149"/>
      <c r="D67" s="149"/>
    </row>
    <row r="68" ht="16.5" customHeight="1" spans="1:4">
      <c r="A68" s="486" t="s">
        <v>132</v>
      </c>
      <c r="B68" s="435">
        <v>2020</v>
      </c>
      <c r="C68" s="149"/>
      <c r="D68" s="149"/>
    </row>
    <row r="69" ht="16.5" customHeight="1" spans="1:4">
      <c r="A69" s="486" t="s">
        <v>133</v>
      </c>
      <c r="B69" s="435">
        <v>6698</v>
      </c>
      <c r="C69" s="149"/>
      <c r="D69" s="149"/>
    </row>
    <row r="70" ht="16.5" customHeight="1" spans="1:4">
      <c r="A70" s="486" t="s">
        <v>85</v>
      </c>
      <c r="B70" s="435">
        <v>4748</v>
      </c>
      <c r="C70" s="149"/>
      <c r="D70" s="149"/>
    </row>
    <row r="71" ht="16.5" customHeight="1" spans="1:4">
      <c r="A71" s="486" t="s">
        <v>134</v>
      </c>
      <c r="B71" s="435">
        <v>1302</v>
      </c>
      <c r="C71" s="149"/>
      <c r="D71" s="149"/>
    </row>
    <row r="72" ht="16.5" customHeight="1" spans="1:4">
      <c r="A72" s="486" t="s">
        <v>96</v>
      </c>
      <c r="B72" s="435">
        <v>475</v>
      </c>
      <c r="C72" s="149"/>
      <c r="D72" s="149"/>
    </row>
    <row r="73" ht="16.5" customHeight="1" spans="1:4">
      <c r="A73" s="486" t="s">
        <v>135</v>
      </c>
      <c r="B73" s="435">
        <v>17</v>
      </c>
      <c r="C73" s="149"/>
      <c r="D73" s="149"/>
    </row>
    <row r="74" ht="16.5" customHeight="1" spans="1:4">
      <c r="A74" s="486" t="s">
        <v>136</v>
      </c>
      <c r="B74" s="435">
        <v>1</v>
      </c>
      <c r="C74" s="149"/>
      <c r="D74" s="149"/>
    </row>
    <row r="75" ht="16.5" customHeight="1" spans="1:4">
      <c r="A75" s="486" t="s">
        <v>137</v>
      </c>
      <c r="B75" s="435">
        <v>49</v>
      </c>
      <c r="C75" s="149"/>
      <c r="D75" s="149"/>
    </row>
    <row r="76" ht="16.5" customHeight="1" spans="1:4">
      <c r="A76" s="486" t="s">
        <v>138</v>
      </c>
      <c r="B76" s="435">
        <v>106</v>
      </c>
      <c r="C76" s="149"/>
      <c r="D76" s="149"/>
    </row>
    <row r="77" ht="16.5" customHeight="1" spans="1:4">
      <c r="A77" s="423" t="s">
        <v>139</v>
      </c>
      <c r="B77" s="435">
        <v>420</v>
      </c>
      <c r="C77" s="149"/>
      <c r="D77" s="149"/>
    </row>
    <row r="78" ht="16.5" customHeight="1" spans="1:4">
      <c r="A78" s="486" t="s">
        <v>140</v>
      </c>
      <c r="B78" s="435">
        <v>420</v>
      </c>
      <c r="C78" s="149"/>
      <c r="D78" s="149"/>
    </row>
    <row r="79" ht="16.5" customHeight="1" spans="1:4">
      <c r="A79" s="486" t="s">
        <v>141</v>
      </c>
      <c r="B79" s="435">
        <v>93</v>
      </c>
      <c r="C79" s="149"/>
      <c r="D79" s="149"/>
    </row>
    <row r="80" ht="16.5" customHeight="1" spans="1:4">
      <c r="A80" s="486" t="s">
        <v>142</v>
      </c>
      <c r="B80" s="435">
        <v>28</v>
      </c>
      <c r="C80" s="149"/>
      <c r="D80" s="149"/>
    </row>
    <row r="81" ht="16.5" customHeight="1" spans="1:4">
      <c r="A81" s="486" t="s">
        <v>143</v>
      </c>
      <c r="B81" s="435">
        <v>143</v>
      </c>
      <c r="C81" s="149"/>
      <c r="D81" s="149"/>
    </row>
    <row r="82" ht="16.5" customHeight="1" spans="1:4">
      <c r="A82" s="486" t="s">
        <v>144</v>
      </c>
      <c r="B82" s="435">
        <v>156</v>
      </c>
      <c r="C82" s="149"/>
      <c r="D82" s="149"/>
    </row>
    <row r="83" ht="16.5" customHeight="1" spans="1:4">
      <c r="A83" s="423" t="s">
        <v>145</v>
      </c>
      <c r="B83" s="435">
        <v>80771</v>
      </c>
      <c r="C83" s="149"/>
      <c r="D83" s="149"/>
    </row>
    <row r="84" ht="16.5" customHeight="1" spans="1:4">
      <c r="A84" s="486" t="s">
        <v>146</v>
      </c>
      <c r="B84" s="435">
        <v>67491</v>
      </c>
      <c r="C84" s="149"/>
      <c r="D84" s="149"/>
    </row>
    <row r="85" ht="16.5" customHeight="1" spans="1:4">
      <c r="A85" s="486" t="s">
        <v>85</v>
      </c>
      <c r="B85" s="435">
        <v>39490</v>
      </c>
      <c r="C85" s="149"/>
      <c r="D85" s="149"/>
    </row>
    <row r="86" ht="16.5" customHeight="1" spans="1:4">
      <c r="A86" s="486" t="s">
        <v>96</v>
      </c>
      <c r="B86" s="435">
        <v>7457</v>
      </c>
      <c r="C86" s="149"/>
      <c r="D86" s="149"/>
    </row>
    <row r="87" ht="16.5" customHeight="1" spans="1:4">
      <c r="A87" s="486" t="s">
        <v>147</v>
      </c>
      <c r="B87" s="435">
        <v>704</v>
      </c>
      <c r="C87" s="149"/>
      <c r="D87" s="149"/>
    </row>
    <row r="88" ht="16.5" customHeight="1" spans="1:4">
      <c r="A88" s="486" t="s">
        <v>148</v>
      </c>
      <c r="B88" s="435">
        <v>17</v>
      </c>
      <c r="C88" s="149"/>
      <c r="D88" s="149"/>
    </row>
    <row r="89" ht="16.5" customHeight="1" spans="1:4">
      <c r="A89" s="486" t="s">
        <v>149</v>
      </c>
      <c r="B89" s="435">
        <v>19823</v>
      </c>
      <c r="C89" s="149"/>
      <c r="D89" s="149"/>
    </row>
    <row r="90" ht="16.5" customHeight="1" spans="1:4">
      <c r="A90" s="486" t="s">
        <v>150</v>
      </c>
      <c r="B90" s="435">
        <v>636</v>
      </c>
      <c r="C90" s="149"/>
      <c r="D90" s="149"/>
    </row>
    <row r="91" ht="16.5" customHeight="1" spans="1:4">
      <c r="A91" s="486" t="s">
        <v>151</v>
      </c>
      <c r="B91" s="435">
        <v>636</v>
      </c>
      <c r="C91" s="149"/>
      <c r="D91" s="149"/>
    </row>
    <row r="92" ht="16.5" customHeight="1" spans="1:4">
      <c r="A92" s="486" t="s">
        <v>152</v>
      </c>
      <c r="B92" s="435">
        <v>6351</v>
      </c>
      <c r="C92" s="149"/>
      <c r="D92" s="149"/>
    </row>
    <row r="93" ht="16.5" customHeight="1" spans="1:4">
      <c r="A93" s="486" t="s">
        <v>153</v>
      </c>
      <c r="B93" s="435">
        <v>6351</v>
      </c>
      <c r="C93" s="149"/>
      <c r="D93" s="149"/>
    </row>
    <row r="94" ht="16.5" customHeight="1" spans="1:4">
      <c r="A94" s="486" t="s">
        <v>154</v>
      </c>
      <c r="B94" s="435">
        <v>4118</v>
      </c>
      <c r="C94" s="149"/>
      <c r="D94" s="149"/>
    </row>
    <row r="95" ht="16.5" customHeight="1" spans="1:4">
      <c r="A95" s="486" t="s">
        <v>86</v>
      </c>
      <c r="B95" s="435">
        <v>218</v>
      </c>
      <c r="C95" s="149"/>
      <c r="D95" s="149"/>
    </row>
    <row r="96" ht="16.5" customHeight="1" spans="1:4">
      <c r="A96" s="486" t="s">
        <v>155</v>
      </c>
      <c r="B96" s="435">
        <v>478</v>
      </c>
      <c r="C96" s="149"/>
      <c r="D96" s="149"/>
    </row>
    <row r="97" ht="16.5" customHeight="1" spans="1:4">
      <c r="A97" s="486" t="s">
        <v>156</v>
      </c>
      <c r="B97" s="435">
        <v>36</v>
      </c>
      <c r="C97" s="149"/>
      <c r="D97" s="149"/>
    </row>
    <row r="98" ht="16.5" customHeight="1" spans="1:4">
      <c r="A98" s="486" t="s">
        <v>157</v>
      </c>
      <c r="B98" s="435">
        <v>127</v>
      </c>
      <c r="C98" s="149"/>
      <c r="D98" s="149"/>
    </row>
    <row r="99" ht="16.5" customHeight="1" spans="1:4">
      <c r="A99" s="486" t="s">
        <v>158</v>
      </c>
      <c r="B99" s="435">
        <v>2944</v>
      </c>
      <c r="C99" s="149"/>
      <c r="D99" s="149"/>
    </row>
    <row r="100" ht="16.5" customHeight="1" spans="1:4">
      <c r="A100" s="486" t="s">
        <v>88</v>
      </c>
      <c r="B100" s="435">
        <v>315</v>
      </c>
      <c r="C100" s="149"/>
      <c r="D100" s="149"/>
    </row>
    <row r="101" ht="16.5" customHeight="1" spans="1:4">
      <c r="A101" s="486" t="s">
        <v>159</v>
      </c>
      <c r="B101" s="435">
        <v>2175</v>
      </c>
      <c r="C101" s="149"/>
      <c r="D101" s="149"/>
    </row>
    <row r="102" ht="16.5" customHeight="1" spans="1:4">
      <c r="A102" s="486" t="s">
        <v>160</v>
      </c>
      <c r="B102" s="435">
        <v>2175</v>
      </c>
      <c r="C102" s="149"/>
      <c r="D102" s="149"/>
    </row>
    <row r="103" ht="16.5" customHeight="1" spans="1:4">
      <c r="A103" s="423" t="s">
        <v>161</v>
      </c>
      <c r="B103" s="435">
        <v>242305</v>
      </c>
      <c r="C103" s="149"/>
      <c r="D103" s="149"/>
    </row>
    <row r="104" ht="16.5" customHeight="1" spans="1:4">
      <c r="A104" s="486" t="s">
        <v>162</v>
      </c>
      <c r="B104" s="435">
        <v>4158</v>
      </c>
      <c r="C104" s="149"/>
      <c r="D104" s="149"/>
    </row>
    <row r="105" ht="16.5" customHeight="1" spans="1:4">
      <c r="A105" s="486" t="s">
        <v>85</v>
      </c>
      <c r="B105" s="435">
        <v>509</v>
      </c>
      <c r="C105" s="149"/>
      <c r="D105" s="149"/>
    </row>
    <row r="106" ht="16.5" customHeight="1" spans="1:4">
      <c r="A106" s="486" t="s">
        <v>86</v>
      </c>
      <c r="B106" s="435">
        <v>418</v>
      </c>
      <c r="C106" s="149"/>
      <c r="D106" s="149"/>
    </row>
    <row r="107" ht="16.5" customHeight="1" spans="1:4">
      <c r="A107" s="486" t="s">
        <v>163</v>
      </c>
      <c r="B107" s="435">
        <v>3231</v>
      </c>
      <c r="C107" s="149"/>
      <c r="D107" s="149"/>
    </row>
    <row r="108" ht="16.5" customHeight="1" spans="1:4">
      <c r="A108" s="486" t="s">
        <v>164</v>
      </c>
      <c r="B108" s="435">
        <v>203483</v>
      </c>
      <c r="C108" s="149"/>
      <c r="D108" s="149"/>
    </row>
    <row r="109" ht="16.5" customHeight="1" spans="1:4">
      <c r="A109" s="486" t="s">
        <v>165</v>
      </c>
      <c r="B109" s="435">
        <v>31688</v>
      </c>
      <c r="C109" s="149"/>
      <c r="D109" s="149"/>
    </row>
    <row r="110" ht="16.5" customHeight="1" spans="1:4">
      <c r="A110" s="486" t="s">
        <v>166</v>
      </c>
      <c r="B110" s="435">
        <v>78759</v>
      </c>
      <c r="C110" s="149"/>
      <c r="D110" s="149"/>
    </row>
    <row r="111" ht="16.5" customHeight="1" spans="1:4">
      <c r="A111" s="486" t="s">
        <v>167</v>
      </c>
      <c r="B111" s="435">
        <v>57992</v>
      </c>
      <c r="C111" s="149"/>
      <c r="D111" s="149"/>
    </row>
    <row r="112" ht="16.5" customHeight="1" spans="1:4">
      <c r="A112" s="486" t="s">
        <v>168</v>
      </c>
      <c r="B112" s="435">
        <v>13722</v>
      </c>
      <c r="C112" s="149"/>
      <c r="D112" s="149"/>
    </row>
    <row r="113" ht="16.5" customHeight="1" spans="1:4">
      <c r="A113" s="486" t="s">
        <v>169</v>
      </c>
      <c r="B113" s="435">
        <v>21322</v>
      </c>
      <c r="C113" s="149"/>
      <c r="D113" s="149"/>
    </row>
    <row r="114" ht="16.5" customHeight="1" spans="1:4">
      <c r="A114" s="486" t="s">
        <v>170</v>
      </c>
      <c r="B114" s="435">
        <v>202</v>
      </c>
      <c r="C114" s="149"/>
      <c r="D114" s="149"/>
    </row>
    <row r="115" ht="16.5" customHeight="1" spans="1:4">
      <c r="A115" s="486" t="s">
        <v>171</v>
      </c>
      <c r="B115" s="435">
        <v>190</v>
      </c>
      <c r="C115" s="149"/>
      <c r="D115" s="149"/>
    </row>
    <row r="116" ht="16.5" customHeight="1" spans="1:4">
      <c r="A116" s="486" t="s">
        <v>172</v>
      </c>
      <c r="B116" s="435">
        <v>12</v>
      </c>
      <c r="C116" s="149"/>
      <c r="D116" s="149"/>
    </row>
    <row r="117" ht="16.5" customHeight="1" spans="1:4">
      <c r="A117" s="486" t="s">
        <v>173</v>
      </c>
      <c r="B117" s="435">
        <v>642</v>
      </c>
      <c r="C117" s="149"/>
      <c r="D117" s="149"/>
    </row>
    <row r="118" ht="16.5" customHeight="1" spans="1:4">
      <c r="A118" s="486" t="s">
        <v>174</v>
      </c>
      <c r="B118" s="435">
        <v>1</v>
      </c>
      <c r="C118" s="149"/>
      <c r="D118" s="149"/>
    </row>
    <row r="119" ht="16.5" customHeight="1" spans="1:4">
      <c r="A119" s="486" t="s">
        <v>175</v>
      </c>
      <c r="B119" s="435">
        <v>641</v>
      </c>
      <c r="C119" s="149"/>
      <c r="D119" s="149"/>
    </row>
    <row r="120" ht="16.5" customHeight="1" spans="1:4">
      <c r="A120" s="486" t="s">
        <v>176</v>
      </c>
      <c r="B120" s="435">
        <v>33820</v>
      </c>
      <c r="C120" s="149"/>
      <c r="D120" s="149"/>
    </row>
    <row r="121" ht="16.5" customHeight="1" spans="1:4">
      <c r="A121" s="486" t="s">
        <v>177</v>
      </c>
      <c r="B121" s="435">
        <v>29862</v>
      </c>
      <c r="C121" s="149"/>
      <c r="D121" s="149"/>
    </row>
    <row r="122" ht="16.5" customHeight="1" spans="1:4">
      <c r="A122" s="486" t="s">
        <v>178</v>
      </c>
      <c r="B122" s="435">
        <v>3958</v>
      </c>
      <c r="C122" s="149"/>
      <c r="D122" s="149"/>
    </row>
    <row r="123" ht="16.5" customHeight="1" spans="1:4">
      <c r="A123" s="423" t="s">
        <v>179</v>
      </c>
      <c r="B123" s="435">
        <v>67331</v>
      </c>
      <c r="C123" s="149"/>
      <c r="D123" s="149"/>
    </row>
    <row r="124" ht="16.5" customHeight="1" spans="1:4">
      <c r="A124" s="486" t="s">
        <v>180</v>
      </c>
      <c r="B124" s="435">
        <v>5537</v>
      </c>
      <c r="C124" s="149"/>
      <c r="D124" s="149"/>
    </row>
    <row r="125" ht="16.5" customHeight="1" spans="1:4">
      <c r="A125" s="486" t="s">
        <v>181</v>
      </c>
      <c r="B125" s="435">
        <v>5537</v>
      </c>
      <c r="C125" s="149"/>
      <c r="D125" s="149"/>
    </row>
    <row r="126" ht="16.5" customHeight="1" spans="1:4">
      <c r="A126" s="486" t="s">
        <v>182</v>
      </c>
      <c r="B126" s="435">
        <v>17671</v>
      </c>
      <c r="C126" s="149"/>
      <c r="D126" s="149"/>
    </row>
    <row r="127" ht="16.5" customHeight="1" spans="1:4">
      <c r="A127" s="486" t="s">
        <v>183</v>
      </c>
      <c r="B127" s="435">
        <v>17671</v>
      </c>
      <c r="C127" s="149"/>
      <c r="D127" s="149"/>
    </row>
    <row r="128" ht="16.5" customHeight="1" spans="1:4">
      <c r="A128" s="486" t="s">
        <v>184</v>
      </c>
      <c r="B128" s="435">
        <v>362</v>
      </c>
      <c r="C128" s="149"/>
      <c r="D128" s="149"/>
    </row>
    <row r="129" ht="16.5" customHeight="1" spans="1:4">
      <c r="A129" s="486" t="s">
        <v>185</v>
      </c>
      <c r="B129" s="435">
        <v>348</v>
      </c>
      <c r="C129" s="149"/>
      <c r="D129" s="149"/>
    </row>
    <row r="130" ht="16.5" customHeight="1" spans="1:4">
      <c r="A130" s="486" t="s">
        <v>186</v>
      </c>
      <c r="B130" s="435">
        <v>14</v>
      </c>
      <c r="C130" s="149"/>
      <c r="D130" s="149"/>
    </row>
    <row r="131" ht="16.5" customHeight="1" spans="1:4">
      <c r="A131" s="486" t="s">
        <v>187</v>
      </c>
      <c r="B131" s="435">
        <v>50</v>
      </c>
      <c r="C131" s="149"/>
      <c r="D131" s="149"/>
    </row>
    <row r="132" ht="16.5" customHeight="1" spans="1:4">
      <c r="A132" s="486" t="s">
        <v>188</v>
      </c>
      <c r="B132" s="435">
        <v>50</v>
      </c>
      <c r="C132" s="149"/>
      <c r="D132" s="149"/>
    </row>
    <row r="133" ht="16.5" customHeight="1" spans="1:4">
      <c r="A133" s="486" t="s">
        <v>189</v>
      </c>
      <c r="B133" s="435">
        <v>43711</v>
      </c>
      <c r="C133" s="149"/>
      <c r="D133" s="149"/>
    </row>
    <row r="134" ht="16.5" customHeight="1" spans="1:4">
      <c r="A134" s="486" t="s">
        <v>190</v>
      </c>
      <c r="B134" s="435">
        <v>43711</v>
      </c>
      <c r="C134" s="149"/>
      <c r="D134" s="149"/>
    </row>
    <row r="135" ht="16.5" customHeight="1" spans="1:4">
      <c r="A135" s="423" t="s">
        <v>191</v>
      </c>
      <c r="B135" s="435">
        <v>43084</v>
      </c>
      <c r="C135" s="149"/>
      <c r="D135" s="149"/>
    </row>
    <row r="136" ht="16.5" customHeight="1" spans="1:4">
      <c r="A136" s="486" t="s">
        <v>192</v>
      </c>
      <c r="B136" s="435">
        <v>4444</v>
      </c>
      <c r="C136" s="149"/>
      <c r="D136" s="149"/>
    </row>
    <row r="137" ht="16.5" customHeight="1" spans="1:4">
      <c r="A137" s="486" t="s">
        <v>85</v>
      </c>
      <c r="B137" s="435">
        <v>700</v>
      </c>
      <c r="C137" s="149"/>
      <c r="D137" s="149"/>
    </row>
    <row r="138" ht="16.5" customHeight="1" spans="1:4">
      <c r="A138" s="486" t="s">
        <v>193</v>
      </c>
      <c r="B138" s="435">
        <v>1112</v>
      </c>
      <c r="C138" s="149"/>
      <c r="D138" s="149"/>
    </row>
    <row r="139" ht="16.5" customHeight="1" spans="1:4">
      <c r="A139" s="486" t="s">
        <v>194</v>
      </c>
      <c r="B139" s="435">
        <v>98</v>
      </c>
      <c r="C139" s="149"/>
      <c r="D139" s="149"/>
    </row>
    <row r="140" ht="16.5" customHeight="1" spans="1:4">
      <c r="A140" s="486" t="s">
        <v>195</v>
      </c>
      <c r="B140" s="435">
        <v>2103</v>
      </c>
      <c r="C140" s="149"/>
      <c r="D140" s="149"/>
    </row>
    <row r="141" ht="16.5" customHeight="1" spans="1:4">
      <c r="A141" s="486" t="s">
        <v>196</v>
      </c>
      <c r="B141" s="435">
        <v>431</v>
      </c>
      <c r="C141" s="149"/>
      <c r="D141" s="149"/>
    </row>
    <row r="142" ht="16.5" customHeight="1" spans="1:4">
      <c r="A142" s="486" t="s">
        <v>197</v>
      </c>
      <c r="B142" s="435">
        <v>389</v>
      </c>
      <c r="C142" s="149"/>
      <c r="D142" s="149"/>
    </row>
    <row r="143" ht="16.5" customHeight="1" spans="1:4">
      <c r="A143" s="486" t="s">
        <v>198</v>
      </c>
      <c r="B143" s="435">
        <v>37</v>
      </c>
      <c r="C143" s="149"/>
      <c r="D143" s="149"/>
    </row>
    <row r="144" ht="16.5" customHeight="1" spans="1:4">
      <c r="A144" s="486" t="s">
        <v>199</v>
      </c>
      <c r="B144" s="435">
        <v>352</v>
      </c>
      <c r="C144" s="149"/>
      <c r="D144" s="149"/>
    </row>
    <row r="145" ht="16.5" customHeight="1" spans="1:4">
      <c r="A145" s="486" t="s">
        <v>200</v>
      </c>
      <c r="B145" s="435">
        <v>38249</v>
      </c>
      <c r="C145" s="149"/>
      <c r="D145" s="149"/>
    </row>
    <row r="146" ht="16.5" customHeight="1" spans="1:4">
      <c r="A146" s="486" t="s">
        <v>201</v>
      </c>
      <c r="B146" s="435">
        <v>38000</v>
      </c>
      <c r="C146" s="149"/>
      <c r="D146" s="149"/>
    </row>
    <row r="147" ht="16.5" customHeight="1" spans="1:4">
      <c r="A147" s="486" t="s">
        <v>202</v>
      </c>
      <c r="B147" s="435">
        <v>249</v>
      </c>
      <c r="C147" s="149"/>
      <c r="D147" s="149"/>
    </row>
    <row r="148" ht="16.5" customHeight="1" spans="1:4">
      <c r="A148" s="486" t="s">
        <v>203</v>
      </c>
      <c r="B148" s="435">
        <v>2</v>
      </c>
      <c r="C148" s="149"/>
      <c r="D148" s="149"/>
    </row>
    <row r="149" ht="16.5" customHeight="1" spans="1:4">
      <c r="A149" s="486" t="s">
        <v>204</v>
      </c>
      <c r="B149" s="435">
        <v>2</v>
      </c>
      <c r="C149" s="149"/>
      <c r="D149" s="149"/>
    </row>
    <row r="150" ht="16.5" customHeight="1" spans="1:4">
      <c r="A150" s="423" t="s">
        <v>205</v>
      </c>
      <c r="B150" s="435">
        <v>51091</v>
      </c>
      <c r="C150" s="149"/>
      <c r="D150" s="149"/>
    </row>
    <row r="151" ht="16.5" customHeight="1" spans="1:4">
      <c r="A151" s="486" t="s">
        <v>206</v>
      </c>
      <c r="B151" s="435">
        <v>8539</v>
      </c>
      <c r="C151" s="149"/>
      <c r="D151" s="149"/>
    </row>
    <row r="152" ht="16.5" customHeight="1" spans="1:4">
      <c r="A152" s="486" t="s">
        <v>85</v>
      </c>
      <c r="B152" s="435">
        <v>3730</v>
      </c>
      <c r="C152" s="149"/>
      <c r="D152" s="149"/>
    </row>
    <row r="153" ht="16.5" customHeight="1" spans="1:4">
      <c r="A153" s="486" t="s">
        <v>86</v>
      </c>
      <c r="B153" s="435">
        <v>92</v>
      </c>
      <c r="C153" s="149"/>
      <c r="D153" s="149"/>
    </row>
    <row r="154" ht="16.5" customHeight="1" spans="1:4">
      <c r="A154" s="486" t="s">
        <v>207</v>
      </c>
      <c r="B154" s="435">
        <v>159</v>
      </c>
      <c r="C154" s="149"/>
      <c r="D154" s="149"/>
    </row>
    <row r="155" ht="16.5" customHeight="1" spans="1:4">
      <c r="A155" s="486" t="s">
        <v>208</v>
      </c>
      <c r="B155" s="435">
        <v>49</v>
      </c>
      <c r="C155" s="149"/>
      <c r="D155" s="149"/>
    </row>
    <row r="156" ht="16.5" customHeight="1" spans="1:4">
      <c r="A156" s="486" t="s">
        <v>209</v>
      </c>
      <c r="B156" s="435">
        <v>335</v>
      </c>
      <c r="C156" s="149"/>
      <c r="D156" s="149"/>
    </row>
    <row r="157" ht="16.5" customHeight="1" spans="1:4">
      <c r="A157" s="486" t="s">
        <v>96</v>
      </c>
      <c r="B157" s="435">
        <v>18</v>
      </c>
      <c r="C157" s="149"/>
      <c r="D157" s="149"/>
    </row>
    <row r="158" ht="16.5" customHeight="1" spans="1:4">
      <c r="A158" s="486" t="s">
        <v>210</v>
      </c>
      <c r="B158" s="435">
        <v>749</v>
      </c>
      <c r="C158" s="149"/>
      <c r="D158" s="149"/>
    </row>
    <row r="159" ht="16.5" customHeight="1" spans="1:4">
      <c r="A159" s="486" t="s">
        <v>211</v>
      </c>
      <c r="B159" s="435">
        <v>1063</v>
      </c>
      <c r="C159" s="149"/>
      <c r="D159" s="149"/>
    </row>
    <row r="160" ht="16.5" customHeight="1" spans="1:4">
      <c r="A160" s="486" t="s">
        <v>212</v>
      </c>
      <c r="B160" s="435">
        <v>65</v>
      </c>
      <c r="C160" s="149"/>
      <c r="D160" s="149"/>
    </row>
    <row r="161" ht="16.5" customHeight="1" spans="1:4">
      <c r="A161" s="486" t="s">
        <v>213</v>
      </c>
      <c r="B161" s="435">
        <v>2279</v>
      </c>
      <c r="C161" s="149"/>
      <c r="D161" s="149"/>
    </row>
    <row r="162" ht="16.5" customHeight="1" spans="1:4">
      <c r="A162" s="486" t="s">
        <v>214</v>
      </c>
      <c r="B162" s="435">
        <v>14790</v>
      </c>
      <c r="C162" s="149"/>
      <c r="D162" s="149"/>
    </row>
    <row r="163" ht="16.5" customHeight="1" spans="1:4">
      <c r="A163" s="486" t="s">
        <v>215</v>
      </c>
      <c r="B163" s="435">
        <v>14</v>
      </c>
      <c r="C163" s="149"/>
      <c r="D163" s="149"/>
    </row>
    <row r="164" ht="16.5" customHeight="1" spans="1:4">
      <c r="A164" s="486" t="s">
        <v>216</v>
      </c>
      <c r="B164" s="435">
        <v>12347</v>
      </c>
      <c r="C164" s="149"/>
      <c r="D164" s="149"/>
    </row>
    <row r="165" ht="16.5" customHeight="1" spans="1:4">
      <c r="A165" s="486" t="s">
        <v>217</v>
      </c>
      <c r="B165" s="435">
        <v>2429</v>
      </c>
      <c r="C165" s="149"/>
      <c r="D165" s="149"/>
    </row>
    <row r="166" ht="16.5" customHeight="1" spans="1:4">
      <c r="A166" s="486" t="s">
        <v>218</v>
      </c>
      <c r="B166" s="435">
        <v>12697</v>
      </c>
      <c r="C166" s="149"/>
      <c r="D166" s="149"/>
    </row>
    <row r="167" ht="16.5" customHeight="1" spans="1:4">
      <c r="A167" s="486" t="s">
        <v>219</v>
      </c>
      <c r="B167" s="435">
        <v>56</v>
      </c>
      <c r="C167" s="149"/>
      <c r="D167" s="149"/>
    </row>
    <row r="168" ht="16.5" customHeight="1" spans="1:4">
      <c r="A168" s="486" t="s">
        <v>220</v>
      </c>
      <c r="B168" s="435">
        <v>33</v>
      </c>
      <c r="C168" s="149"/>
      <c r="D168" s="149"/>
    </row>
    <row r="169" ht="16.5" customHeight="1" spans="1:4">
      <c r="A169" s="486" t="s">
        <v>221</v>
      </c>
      <c r="B169" s="435">
        <v>8476</v>
      </c>
      <c r="C169" s="149"/>
      <c r="D169" s="149"/>
    </row>
    <row r="170" ht="16.5" customHeight="1" spans="1:4">
      <c r="A170" s="486" t="s">
        <v>222</v>
      </c>
      <c r="B170" s="435">
        <v>4079</v>
      </c>
      <c r="C170" s="149"/>
      <c r="D170" s="149"/>
    </row>
    <row r="171" ht="16.5" customHeight="1" spans="1:4">
      <c r="A171" s="486" t="s">
        <v>223</v>
      </c>
      <c r="B171" s="435">
        <v>53</v>
      </c>
      <c r="C171" s="149"/>
      <c r="D171" s="149"/>
    </row>
    <row r="172" ht="16.5" customHeight="1" spans="1:4">
      <c r="A172" s="486" t="s">
        <v>224</v>
      </c>
      <c r="B172" s="435">
        <v>8287</v>
      </c>
      <c r="C172" s="149"/>
      <c r="D172" s="149"/>
    </row>
    <row r="173" ht="16.5" customHeight="1" spans="1:4">
      <c r="A173" s="486" t="s">
        <v>225</v>
      </c>
      <c r="B173" s="435">
        <v>4054</v>
      </c>
      <c r="C173" s="149"/>
      <c r="D173" s="149"/>
    </row>
    <row r="174" ht="16.5" customHeight="1" spans="1:4">
      <c r="A174" s="486" t="s">
        <v>226</v>
      </c>
      <c r="B174" s="435">
        <v>1626</v>
      </c>
      <c r="C174" s="149"/>
      <c r="D174" s="149"/>
    </row>
    <row r="175" ht="16.5" customHeight="1" spans="1:4">
      <c r="A175" s="486" t="s">
        <v>227</v>
      </c>
      <c r="B175" s="435">
        <v>206</v>
      </c>
      <c r="C175" s="149"/>
      <c r="D175" s="149"/>
    </row>
    <row r="176" ht="16.5" customHeight="1" spans="1:4">
      <c r="A176" s="486" t="s">
        <v>228</v>
      </c>
      <c r="B176" s="435">
        <v>1886</v>
      </c>
      <c r="C176" s="149"/>
      <c r="D176" s="149"/>
    </row>
    <row r="177" ht="16.5" customHeight="1" spans="1:4">
      <c r="A177" s="486" t="s">
        <v>229</v>
      </c>
      <c r="B177" s="435">
        <v>2</v>
      </c>
      <c r="C177" s="149"/>
      <c r="D177" s="149"/>
    </row>
    <row r="178" ht="16.5" customHeight="1" spans="1:4">
      <c r="A178" s="486" t="s">
        <v>230</v>
      </c>
      <c r="B178" s="435">
        <v>513</v>
      </c>
      <c r="C178" s="149"/>
      <c r="D178" s="149"/>
    </row>
    <row r="179" ht="16.5" customHeight="1" spans="1:4">
      <c r="A179" s="486" t="s">
        <v>231</v>
      </c>
      <c r="B179" s="435">
        <v>1272</v>
      </c>
      <c r="C179" s="149"/>
      <c r="D179" s="149"/>
    </row>
    <row r="180" ht="16.5" customHeight="1" spans="1:4">
      <c r="A180" s="486" t="s">
        <v>232</v>
      </c>
      <c r="B180" s="435">
        <v>243</v>
      </c>
      <c r="C180" s="149"/>
      <c r="D180" s="149"/>
    </row>
    <row r="181" ht="16.5" customHeight="1" spans="1:4">
      <c r="A181" s="486" t="s">
        <v>233</v>
      </c>
      <c r="B181" s="435">
        <v>424</v>
      </c>
      <c r="C181" s="149"/>
      <c r="D181" s="149"/>
    </row>
    <row r="182" ht="16.5" customHeight="1" spans="1:4">
      <c r="A182" s="486" t="s">
        <v>234</v>
      </c>
      <c r="B182" s="435">
        <v>205</v>
      </c>
      <c r="C182" s="149"/>
      <c r="D182" s="149"/>
    </row>
    <row r="183" ht="16.5" customHeight="1" spans="1:4">
      <c r="A183" s="486" t="s">
        <v>235</v>
      </c>
      <c r="B183" s="435">
        <v>145</v>
      </c>
      <c r="C183" s="149"/>
      <c r="D183" s="149"/>
    </row>
    <row r="184" ht="16.5" customHeight="1" spans="1:4">
      <c r="A184" s="486" t="s">
        <v>236</v>
      </c>
      <c r="B184" s="435">
        <v>86</v>
      </c>
      <c r="C184" s="149"/>
      <c r="D184" s="149"/>
    </row>
    <row r="185" ht="16.5" customHeight="1" spans="1:4">
      <c r="A185" s="486" t="s">
        <v>237</v>
      </c>
      <c r="B185" s="435">
        <v>169</v>
      </c>
      <c r="C185" s="149"/>
      <c r="D185" s="149"/>
    </row>
    <row r="186" ht="16.5" customHeight="1" spans="1:4">
      <c r="A186" s="486" t="s">
        <v>238</v>
      </c>
      <c r="B186" s="435">
        <v>1614</v>
      </c>
      <c r="C186" s="149"/>
      <c r="D186" s="149"/>
    </row>
    <row r="187" ht="16.5" customHeight="1" spans="1:4">
      <c r="A187" s="486" t="s">
        <v>239</v>
      </c>
      <c r="B187" s="435">
        <v>354</v>
      </c>
      <c r="C187" s="149"/>
      <c r="D187" s="149"/>
    </row>
    <row r="188" ht="16.5" customHeight="1" spans="1:4">
      <c r="A188" s="486" t="s">
        <v>240</v>
      </c>
      <c r="B188" s="435">
        <v>51</v>
      </c>
      <c r="C188" s="149"/>
      <c r="D188" s="149"/>
    </row>
    <row r="189" ht="16.5" customHeight="1" spans="1:4">
      <c r="A189" s="486" t="s">
        <v>241</v>
      </c>
      <c r="B189" s="435">
        <v>6</v>
      </c>
      <c r="C189" s="149"/>
      <c r="D189" s="149"/>
    </row>
    <row r="190" ht="16.5" customHeight="1" spans="1:4">
      <c r="A190" s="486" t="s">
        <v>242</v>
      </c>
      <c r="B190" s="435">
        <v>533</v>
      </c>
      <c r="C190" s="149"/>
      <c r="D190" s="149"/>
    </row>
    <row r="191" ht="16.5" customHeight="1" spans="1:4">
      <c r="A191" s="486" t="s">
        <v>243</v>
      </c>
      <c r="B191" s="435">
        <v>670</v>
      </c>
      <c r="C191" s="149"/>
      <c r="D191" s="149"/>
    </row>
    <row r="192" ht="16.5" customHeight="1" spans="1:4">
      <c r="A192" s="486" t="s">
        <v>244</v>
      </c>
      <c r="B192" s="435">
        <v>654</v>
      </c>
      <c r="C192" s="149"/>
      <c r="D192" s="149"/>
    </row>
    <row r="193" ht="16.5" customHeight="1" spans="1:4">
      <c r="A193" s="486" t="s">
        <v>245</v>
      </c>
      <c r="B193" s="435">
        <v>11</v>
      </c>
      <c r="C193" s="149"/>
      <c r="D193" s="149"/>
    </row>
    <row r="194" ht="16.5" customHeight="1" spans="1:4">
      <c r="A194" s="486" t="s">
        <v>246</v>
      </c>
      <c r="B194" s="435">
        <v>497</v>
      </c>
      <c r="C194" s="149"/>
      <c r="D194" s="149"/>
    </row>
    <row r="195" ht="16.5" customHeight="1" spans="1:4">
      <c r="A195" s="486" t="s">
        <v>247</v>
      </c>
      <c r="B195" s="435">
        <v>2</v>
      </c>
      <c r="C195" s="149"/>
      <c r="D195" s="149"/>
    </row>
    <row r="196" ht="16.5" customHeight="1" spans="1:4">
      <c r="A196" s="486" t="s">
        <v>248</v>
      </c>
      <c r="B196" s="435">
        <v>50</v>
      </c>
      <c r="C196" s="149"/>
      <c r="D196" s="149"/>
    </row>
    <row r="197" ht="16.5" customHeight="1" spans="1:4">
      <c r="A197" s="486" t="s">
        <v>249</v>
      </c>
      <c r="B197" s="435">
        <v>94</v>
      </c>
      <c r="C197" s="149"/>
      <c r="D197" s="149"/>
    </row>
    <row r="198" ht="16.5" customHeight="1" spans="1:4">
      <c r="A198" s="486" t="s">
        <v>250</v>
      </c>
      <c r="B198" s="435">
        <v>911</v>
      </c>
      <c r="C198" s="149"/>
      <c r="D198" s="149"/>
    </row>
    <row r="199" ht="16.5" customHeight="1" spans="1:4">
      <c r="A199" s="486" t="s">
        <v>251</v>
      </c>
      <c r="B199" s="435">
        <v>456</v>
      </c>
      <c r="C199" s="149"/>
      <c r="D199" s="149"/>
    </row>
    <row r="200" ht="16.5" customHeight="1" spans="1:4">
      <c r="A200" s="486" t="s">
        <v>252</v>
      </c>
      <c r="B200" s="435">
        <v>2</v>
      </c>
      <c r="C200" s="149"/>
      <c r="D200" s="149"/>
    </row>
    <row r="201" ht="16.5" customHeight="1" spans="1:4">
      <c r="A201" s="486" t="s">
        <v>253</v>
      </c>
      <c r="B201" s="435">
        <v>19</v>
      </c>
      <c r="C201" s="149"/>
      <c r="D201" s="149"/>
    </row>
    <row r="202" ht="16.5" customHeight="1" spans="1:4">
      <c r="A202" s="486" t="s">
        <v>254</v>
      </c>
      <c r="B202" s="435">
        <v>165</v>
      </c>
      <c r="C202" s="149"/>
      <c r="D202" s="149"/>
    </row>
    <row r="203" ht="16.5" customHeight="1" spans="1:4">
      <c r="A203" s="486" t="s">
        <v>255</v>
      </c>
      <c r="B203" s="435">
        <v>269</v>
      </c>
      <c r="C203" s="149"/>
      <c r="D203" s="149"/>
    </row>
    <row r="204" ht="16.5" customHeight="1" spans="1:4">
      <c r="A204" s="486" t="s">
        <v>256</v>
      </c>
      <c r="B204" s="435">
        <v>394</v>
      </c>
      <c r="C204" s="149"/>
      <c r="D204" s="149"/>
    </row>
    <row r="205" ht="16.5" customHeight="1" spans="1:4">
      <c r="A205" s="486" t="s">
        <v>257</v>
      </c>
      <c r="B205" s="435">
        <v>394</v>
      </c>
      <c r="C205" s="149"/>
      <c r="D205" s="149"/>
    </row>
    <row r="206" ht="16.5" customHeight="1" spans="1:4">
      <c r="A206" s="486" t="s">
        <v>258</v>
      </c>
      <c r="B206" s="435">
        <v>189</v>
      </c>
      <c r="C206" s="149"/>
      <c r="D206" s="149"/>
    </row>
    <row r="207" ht="16.5" customHeight="1" spans="1:4">
      <c r="A207" s="486" t="s">
        <v>259</v>
      </c>
      <c r="B207" s="435">
        <v>135</v>
      </c>
      <c r="C207" s="149"/>
      <c r="D207" s="149"/>
    </row>
    <row r="208" ht="16.5" customHeight="1" spans="1:4">
      <c r="A208" s="486" t="s">
        <v>260</v>
      </c>
      <c r="B208" s="435">
        <v>54</v>
      </c>
      <c r="C208" s="149"/>
      <c r="D208" s="149"/>
    </row>
    <row r="209" ht="16.5" customHeight="1" spans="1:4">
      <c r="A209" s="486" t="s">
        <v>261</v>
      </c>
      <c r="B209" s="435">
        <v>197</v>
      </c>
      <c r="C209" s="149"/>
      <c r="D209" s="149"/>
    </row>
    <row r="210" ht="16.5" customHeight="1" spans="1:4">
      <c r="A210" s="486" t="s">
        <v>262</v>
      </c>
      <c r="B210" s="435">
        <v>197</v>
      </c>
      <c r="C210" s="149"/>
      <c r="D210" s="149"/>
    </row>
    <row r="211" ht="16.5" customHeight="1" spans="1:4">
      <c r="A211" s="486" t="s">
        <v>263</v>
      </c>
      <c r="B211" s="435">
        <v>716</v>
      </c>
      <c r="C211" s="149"/>
      <c r="D211" s="149"/>
    </row>
    <row r="212" ht="16.5" customHeight="1" spans="1:4">
      <c r="A212" s="486" t="s">
        <v>264</v>
      </c>
      <c r="B212" s="435">
        <v>716</v>
      </c>
      <c r="C212" s="149"/>
      <c r="D212" s="149"/>
    </row>
    <row r="213" ht="16.5" customHeight="1" spans="1:4">
      <c r="A213" s="486" t="s">
        <v>265</v>
      </c>
      <c r="B213" s="435">
        <v>119</v>
      </c>
      <c r="C213" s="149"/>
      <c r="D213" s="149"/>
    </row>
    <row r="214" ht="16.5" customHeight="1" spans="1:4">
      <c r="A214" s="486" t="s">
        <v>266</v>
      </c>
      <c r="B214" s="435">
        <v>119</v>
      </c>
      <c r="C214" s="149"/>
      <c r="D214" s="149"/>
    </row>
    <row r="215" ht="16.5" customHeight="1" spans="1:4">
      <c r="A215" s="486" t="s">
        <v>267</v>
      </c>
      <c r="B215" s="435">
        <v>501</v>
      </c>
      <c r="C215" s="149"/>
      <c r="D215" s="149"/>
    </row>
    <row r="216" ht="16.5" customHeight="1" spans="1:4">
      <c r="A216" s="486" t="s">
        <v>268</v>
      </c>
      <c r="B216" s="435">
        <v>166</v>
      </c>
      <c r="C216" s="149"/>
      <c r="D216" s="149"/>
    </row>
    <row r="217" ht="16.5" customHeight="1" spans="1:4">
      <c r="A217" s="486" t="s">
        <v>88</v>
      </c>
      <c r="B217" s="435">
        <v>150</v>
      </c>
      <c r="C217" s="149"/>
      <c r="D217" s="149"/>
    </row>
    <row r="218" ht="16.5" customHeight="1" spans="1:4">
      <c r="A218" s="486" t="s">
        <v>269</v>
      </c>
      <c r="B218" s="435">
        <v>185</v>
      </c>
      <c r="C218" s="149"/>
      <c r="D218" s="149"/>
    </row>
    <row r="219" ht="16.5" customHeight="1" spans="1:4">
      <c r="A219" s="486" t="s">
        <v>270</v>
      </c>
      <c r="B219" s="435">
        <v>211</v>
      </c>
      <c r="C219" s="149"/>
      <c r="D219" s="149"/>
    </row>
    <row r="220" ht="16.5" customHeight="1" spans="1:4">
      <c r="A220" s="486" t="s">
        <v>271</v>
      </c>
      <c r="B220" s="435">
        <v>211</v>
      </c>
      <c r="C220" s="149"/>
      <c r="D220" s="149"/>
    </row>
    <row r="221" ht="16.5" customHeight="1" spans="1:4">
      <c r="A221" s="423" t="s">
        <v>272</v>
      </c>
      <c r="B221" s="435">
        <v>60622</v>
      </c>
      <c r="C221" s="149"/>
      <c r="D221" s="149"/>
    </row>
    <row r="222" ht="16.5" customHeight="1" spans="1:4">
      <c r="A222" s="486" t="s">
        <v>273</v>
      </c>
      <c r="B222" s="435">
        <v>519</v>
      </c>
      <c r="C222" s="149"/>
      <c r="D222" s="149"/>
    </row>
    <row r="223" ht="16.5" customHeight="1" spans="1:4">
      <c r="A223" s="486" t="s">
        <v>86</v>
      </c>
      <c r="B223" s="435">
        <v>147</v>
      </c>
      <c r="C223" s="149"/>
      <c r="D223" s="149"/>
    </row>
    <row r="224" ht="16.5" customHeight="1" spans="1:4">
      <c r="A224" s="486" t="s">
        <v>274</v>
      </c>
      <c r="B224" s="435">
        <v>372</v>
      </c>
      <c r="C224" s="149"/>
      <c r="D224" s="149"/>
    </row>
    <row r="225" ht="16.5" customHeight="1" spans="1:4">
      <c r="A225" s="486" t="s">
        <v>275</v>
      </c>
      <c r="B225" s="435">
        <v>11253</v>
      </c>
      <c r="C225" s="149"/>
      <c r="D225" s="149"/>
    </row>
    <row r="226" ht="16.5" customHeight="1" spans="1:4">
      <c r="A226" s="486" t="s">
        <v>276</v>
      </c>
      <c r="B226" s="435">
        <v>11071</v>
      </c>
      <c r="C226" s="149"/>
      <c r="D226" s="149"/>
    </row>
    <row r="227" ht="16.5" customHeight="1" spans="1:4">
      <c r="A227" s="486" t="s">
        <v>277</v>
      </c>
      <c r="B227" s="435">
        <v>182</v>
      </c>
      <c r="C227" s="149"/>
      <c r="D227" s="149"/>
    </row>
    <row r="228" ht="16.5" customHeight="1" spans="1:4">
      <c r="A228" s="486" t="s">
        <v>278</v>
      </c>
      <c r="B228" s="435">
        <v>8141</v>
      </c>
      <c r="C228" s="149"/>
      <c r="D228" s="149"/>
    </row>
    <row r="229" ht="16.5" customHeight="1" spans="1:4">
      <c r="A229" s="486" t="s">
        <v>279</v>
      </c>
      <c r="B229" s="435">
        <v>6911</v>
      </c>
      <c r="C229" s="149"/>
      <c r="D229" s="149"/>
    </row>
    <row r="230" ht="16.5" customHeight="1" spans="1:4">
      <c r="A230" s="486" t="s">
        <v>280</v>
      </c>
      <c r="B230" s="435">
        <v>1230</v>
      </c>
      <c r="C230" s="149"/>
      <c r="D230" s="149"/>
    </row>
    <row r="231" ht="16.5" customHeight="1" spans="1:4">
      <c r="A231" s="486" t="s">
        <v>281</v>
      </c>
      <c r="B231" s="435">
        <v>20260</v>
      </c>
      <c r="C231" s="149"/>
      <c r="D231" s="149"/>
    </row>
    <row r="232" ht="16.5" customHeight="1" spans="1:4">
      <c r="A232" s="486" t="s">
        <v>282</v>
      </c>
      <c r="B232" s="435">
        <v>2531</v>
      </c>
      <c r="C232" s="149"/>
      <c r="D232" s="149"/>
    </row>
    <row r="233" ht="16.5" customHeight="1" spans="1:4">
      <c r="A233" s="486" t="s">
        <v>283</v>
      </c>
      <c r="B233" s="435">
        <v>17164</v>
      </c>
      <c r="C233" s="149"/>
      <c r="D233" s="149"/>
    </row>
    <row r="234" ht="16.5" customHeight="1" spans="1:4">
      <c r="A234" s="486" t="s">
        <v>284</v>
      </c>
      <c r="B234" s="435">
        <v>550</v>
      </c>
      <c r="C234" s="149"/>
      <c r="D234" s="149"/>
    </row>
    <row r="235" ht="16.5" customHeight="1" spans="1:4">
      <c r="A235" s="486" t="s">
        <v>285</v>
      </c>
      <c r="B235" s="435">
        <v>15</v>
      </c>
      <c r="C235" s="149"/>
      <c r="D235" s="149"/>
    </row>
    <row r="236" ht="16.5" customHeight="1" spans="1:4">
      <c r="A236" s="486" t="s">
        <v>286</v>
      </c>
      <c r="B236" s="435">
        <v>763</v>
      </c>
      <c r="C236" s="149"/>
      <c r="D236" s="149"/>
    </row>
    <row r="237" ht="16.5" customHeight="1" spans="1:4">
      <c r="A237" s="486" t="s">
        <v>287</v>
      </c>
      <c r="B237" s="435">
        <v>564</v>
      </c>
      <c r="C237" s="149"/>
      <c r="D237" s="149"/>
    </row>
    <row r="238" ht="16.5" customHeight="1" spans="1:4">
      <c r="A238" s="486" t="s">
        <v>288</v>
      </c>
      <c r="B238" s="435">
        <v>199</v>
      </c>
      <c r="C238" s="149"/>
      <c r="D238" s="149"/>
    </row>
    <row r="239" ht="16.5" customHeight="1" spans="1:4">
      <c r="A239" s="486" t="s">
        <v>289</v>
      </c>
      <c r="B239" s="435">
        <v>8143</v>
      </c>
      <c r="C239" s="149"/>
      <c r="D239" s="149"/>
    </row>
    <row r="240" ht="16.5" customHeight="1" spans="1:4">
      <c r="A240" s="486" t="s">
        <v>290</v>
      </c>
      <c r="B240" s="435">
        <v>2760</v>
      </c>
      <c r="C240" s="149"/>
      <c r="D240" s="149"/>
    </row>
    <row r="241" ht="16.5" customHeight="1" spans="1:4">
      <c r="A241" s="486" t="s">
        <v>291</v>
      </c>
      <c r="B241" s="435">
        <v>5056</v>
      </c>
      <c r="C241" s="149"/>
      <c r="D241" s="149"/>
    </row>
    <row r="242" ht="16.5" customHeight="1" spans="1:4">
      <c r="A242" s="486" t="s">
        <v>292</v>
      </c>
      <c r="B242" s="435">
        <v>287</v>
      </c>
      <c r="C242" s="149"/>
      <c r="D242" s="149"/>
    </row>
    <row r="243" ht="16.5" customHeight="1" spans="1:4">
      <c r="A243" s="486" t="s">
        <v>293</v>
      </c>
      <c r="B243" s="435">
        <v>40</v>
      </c>
      <c r="C243" s="149"/>
      <c r="D243" s="149"/>
    </row>
    <row r="244" ht="16.5" customHeight="1" spans="1:4">
      <c r="A244" s="486" t="s">
        <v>294</v>
      </c>
      <c r="B244" s="435">
        <v>10192</v>
      </c>
      <c r="C244" s="149"/>
      <c r="D244" s="149"/>
    </row>
    <row r="245" ht="16.5" customHeight="1" spans="1:4">
      <c r="A245" s="486" t="s">
        <v>295</v>
      </c>
      <c r="B245" s="435">
        <v>10192</v>
      </c>
      <c r="C245" s="149"/>
      <c r="D245" s="149"/>
    </row>
    <row r="246" ht="16.5" customHeight="1" spans="1:4">
      <c r="A246" s="486" t="s">
        <v>296</v>
      </c>
      <c r="B246" s="435">
        <v>393</v>
      </c>
      <c r="C246" s="149"/>
      <c r="D246" s="149"/>
    </row>
    <row r="247" ht="16.5" customHeight="1" spans="1:4">
      <c r="A247" s="486" t="s">
        <v>297</v>
      </c>
      <c r="B247" s="435">
        <v>393</v>
      </c>
      <c r="C247" s="149"/>
      <c r="D247" s="149"/>
    </row>
    <row r="248" ht="16.5" customHeight="1" spans="1:4">
      <c r="A248" s="486" t="s">
        <v>298</v>
      </c>
      <c r="B248" s="435">
        <v>88</v>
      </c>
      <c r="C248" s="149"/>
      <c r="D248" s="149"/>
    </row>
    <row r="249" ht="16.5" customHeight="1" spans="1:4">
      <c r="A249" s="486" t="s">
        <v>299</v>
      </c>
      <c r="B249" s="435">
        <v>88</v>
      </c>
      <c r="C249" s="149"/>
      <c r="D249" s="149"/>
    </row>
    <row r="250" ht="16.5" customHeight="1" spans="1:4">
      <c r="A250" s="486" t="s">
        <v>300</v>
      </c>
      <c r="B250" s="435">
        <v>870</v>
      </c>
      <c r="C250" s="149"/>
      <c r="D250" s="149"/>
    </row>
    <row r="251" ht="16.5" customHeight="1" spans="1:4">
      <c r="A251" s="486" t="s">
        <v>301</v>
      </c>
      <c r="B251" s="435">
        <v>870</v>
      </c>
      <c r="C251" s="149"/>
      <c r="D251" s="149"/>
    </row>
    <row r="252" ht="16.5" customHeight="1" spans="1:4">
      <c r="A252" s="423" t="s">
        <v>302</v>
      </c>
      <c r="B252" s="435">
        <v>26787</v>
      </c>
      <c r="C252" s="149"/>
      <c r="D252" s="149"/>
    </row>
    <row r="253" ht="16.5" customHeight="1" spans="1:4">
      <c r="A253" s="486" t="s">
        <v>303</v>
      </c>
      <c r="B253" s="435">
        <v>1147</v>
      </c>
      <c r="C253" s="149"/>
      <c r="D253" s="149"/>
    </row>
    <row r="254" ht="16.5" customHeight="1" spans="1:4">
      <c r="A254" s="486" t="s">
        <v>304</v>
      </c>
      <c r="B254" s="435">
        <v>1147</v>
      </c>
      <c r="C254" s="149"/>
      <c r="D254" s="149"/>
    </row>
    <row r="255" ht="16.5" customHeight="1" spans="1:4">
      <c r="A255" s="486" t="s">
        <v>305</v>
      </c>
      <c r="B255" s="435">
        <v>66</v>
      </c>
      <c r="C255" s="149"/>
      <c r="D255" s="149"/>
    </row>
    <row r="256" ht="16.5" customHeight="1" spans="1:4">
      <c r="A256" s="486" t="s">
        <v>306</v>
      </c>
      <c r="B256" s="435">
        <v>66</v>
      </c>
      <c r="C256" s="149"/>
      <c r="D256" s="149"/>
    </row>
    <row r="257" ht="16.5" customHeight="1" spans="1:4">
      <c r="A257" s="486" t="s">
        <v>307</v>
      </c>
      <c r="B257" s="435">
        <v>22367</v>
      </c>
      <c r="C257" s="149"/>
      <c r="D257" s="149"/>
    </row>
    <row r="258" ht="16.5" customHeight="1" spans="1:4">
      <c r="A258" s="486" t="s">
        <v>308</v>
      </c>
      <c r="B258" s="435">
        <v>469</v>
      </c>
      <c r="C258" s="149"/>
      <c r="D258" s="149"/>
    </row>
    <row r="259" ht="16.5" customHeight="1" spans="1:4">
      <c r="A259" s="486" t="s">
        <v>309</v>
      </c>
      <c r="B259" s="435">
        <v>10084</v>
      </c>
      <c r="C259" s="149"/>
      <c r="D259" s="149"/>
    </row>
    <row r="260" ht="16.5" customHeight="1" spans="1:4">
      <c r="A260" s="486" t="s">
        <v>310</v>
      </c>
      <c r="B260" s="435">
        <v>11814</v>
      </c>
      <c r="C260" s="149"/>
      <c r="D260" s="149"/>
    </row>
    <row r="261" ht="16.5" customHeight="1" spans="1:4">
      <c r="A261" s="486" t="s">
        <v>311</v>
      </c>
      <c r="B261" s="435">
        <v>890</v>
      </c>
      <c r="C261" s="149"/>
      <c r="D261" s="149"/>
    </row>
    <row r="262" ht="16.5" customHeight="1" spans="1:4">
      <c r="A262" s="486" t="s">
        <v>312</v>
      </c>
      <c r="B262" s="435">
        <v>890</v>
      </c>
      <c r="C262" s="149"/>
      <c r="D262" s="149"/>
    </row>
    <row r="263" ht="16.5" customHeight="1" spans="1:4">
      <c r="A263" s="486" t="s">
        <v>313</v>
      </c>
      <c r="B263" s="435">
        <v>2317</v>
      </c>
      <c r="C263" s="149"/>
      <c r="D263" s="149"/>
    </row>
    <row r="264" ht="16.5" customHeight="1" spans="1:4">
      <c r="A264" s="486" t="s">
        <v>314</v>
      </c>
      <c r="B264" s="435">
        <v>2317</v>
      </c>
      <c r="C264" s="149"/>
      <c r="D264" s="149"/>
    </row>
    <row r="265" ht="16.5" customHeight="1" spans="1:4">
      <c r="A265" s="423" t="s">
        <v>315</v>
      </c>
      <c r="B265" s="435">
        <v>1051835</v>
      </c>
      <c r="C265" s="149"/>
      <c r="D265" s="149"/>
    </row>
    <row r="266" ht="16.5" customHeight="1" spans="1:4">
      <c r="A266" s="486" t="s">
        <v>316</v>
      </c>
      <c r="B266" s="435">
        <v>23564</v>
      </c>
      <c r="C266" s="149"/>
      <c r="D266" s="149"/>
    </row>
    <row r="267" ht="16.5" customHeight="1" spans="1:4">
      <c r="A267" s="486" t="s">
        <v>85</v>
      </c>
      <c r="B267" s="435">
        <v>1832</v>
      </c>
      <c r="C267" s="149"/>
      <c r="D267" s="149"/>
    </row>
    <row r="268" ht="16.5" customHeight="1" spans="1:4">
      <c r="A268" s="486" t="s">
        <v>86</v>
      </c>
      <c r="B268" s="435">
        <v>600</v>
      </c>
      <c r="C268" s="149"/>
      <c r="D268" s="149"/>
    </row>
    <row r="269" ht="16.5" customHeight="1" spans="1:4">
      <c r="A269" s="486" t="s">
        <v>317</v>
      </c>
      <c r="B269" s="435">
        <v>8499</v>
      </c>
      <c r="C269" s="149"/>
      <c r="D269" s="149"/>
    </row>
    <row r="270" ht="16.5" customHeight="1" spans="1:4">
      <c r="A270" s="486" t="s">
        <v>318</v>
      </c>
      <c r="B270" s="435">
        <v>615</v>
      </c>
      <c r="C270" s="149"/>
      <c r="D270" s="149"/>
    </row>
    <row r="271" ht="16.5" customHeight="1" spans="1:4">
      <c r="A271" s="486" t="s">
        <v>319</v>
      </c>
      <c r="B271" s="435">
        <v>150</v>
      </c>
      <c r="C271" s="149"/>
      <c r="D271" s="149"/>
    </row>
    <row r="272" ht="16.5" customHeight="1" spans="1:4">
      <c r="A272" s="486" t="s">
        <v>320</v>
      </c>
      <c r="B272" s="435">
        <v>11868</v>
      </c>
      <c r="C272" s="149"/>
      <c r="D272" s="149"/>
    </row>
    <row r="273" ht="16.5" customHeight="1" spans="1:4">
      <c r="A273" s="486" t="s">
        <v>321</v>
      </c>
      <c r="B273" s="435">
        <v>912348</v>
      </c>
      <c r="C273" s="149"/>
      <c r="D273" s="149"/>
    </row>
    <row r="274" ht="16.5" customHeight="1" spans="1:4">
      <c r="A274" s="486" t="s">
        <v>322</v>
      </c>
      <c r="B274" s="435">
        <v>912348</v>
      </c>
      <c r="C274" s="149"/>
      <c r="D274" s="149"/>
    </row>
    <row r="275" ht="16.5" customHeight="1" spans="1:4">
      <c r="A275" s="486" t="s">
        <v>323</v>
      </c>
      <c r="B275" s="435">
        <v>33122</v>
      </c>
      <c r="C275" s="149"/>
      <c r="D275" s="149"/>
    </row>
    <row r="276" ht="16.5" customHeight="1" spans="1:4">
      <c r="A276" s="486" t="s">
        <v>324</v>
      </c>
      <c r="B276" s="435">
        <v>33122</v>
      </c>
      <c r="C276" s="149"/>
      <c r="D276" s="149"/>
    </row>
    <row r="277" ht="16.5" customHeight="1" spans="1:4">
      <c r="A277" s="486" t="s">
        <v>325</v>
      </c>
      <c r="B277" s="435">
        <v>1062</v>
      </c>
      <c r="C277" s="149"/>
      <c r="D277" s="149"/>
    </row>
    <row r="278" ht="16.5" customHeight="1" spans="1:4">
      <c r="A278" s="486" t="s">
        <v>326</v>
      </c>
      <c r="B278" s="435">
        <v>1062</v>
      </c>
      <c r="C278" s="149"/>
      <c r="D278" s="149"/>
    </row>
    <row r="279" ht="16.5" customHeight="1" spans="1:4">
      <c r="A279" s="486" t="s">
        <v>327</v>
      </c>
      <c r="B279" s="435">
        <v>81739</v>
      </c>
      <c r="C279" s="149"/>
      <c r="D279" s="149"/>
    </row>
    <row r="280" ht="16.5" customHeight="1" spans="1:4">
      <c r="A280" s="486" t="s">
        <v>328</v>
      </c>
      <c r="B280" s="435">
        <v>81739</v>
      </c>
      <c r="C280" s="149"/>
      <c r="D280" s="149"/>
    </row>
    <row r="281" ht="16.5" customHeight="1" spans="1:4">
      <c r="A281" s="423" t="s">
        <v>329</v>
      </c>
      <c r="B281" s="435">
        <v>38567</v>
      </c>
      <c r="C281" s="149"/>
      <c r="D281" s="149"/>
    </row>
    <row r="282" ht="16.5" customHeight="1" spans="1:4">
      <c r="A282" s="486" t="s">
        <v>330</v>
      </c>
      <c r="B282" s="435">
        <v>117</v>
      </c>
      <c r="C282" s="149"/>
      <c r="D282" s="149"/>
    </row>
    <row r="283" ht="16.5" customHeight="1" spans="1:4">
      <c r="A283" s="486" t="s">
        <v>331</v>
      </c>
      <c r="B283" s="435">
        <v>116</v>
      </c>
      <c r="C283" s="149"/>
      <c r="D283" s="149"/>
    </row>
    <row r="284" ht="16.5" customHeight="1" spans="1:4">
      <c r="A284" s="486" t="s">
        <v>332</v>
      </c>
      <c r="B284" s="435">
        <v>1</v>
      </c>
      <c r="C284" s="149"/>
      <c r="D284" s="149"/>
    </row>
    <row r="285" ht="16.5" customHeight="1" spans="1:4">
      <c r="A285" s="486" t="s">
        <v>333</v>
      </c>
      <c r="B285" s="435">
        <v>35285</v>
      </c>
      <c r="C285" s="149"/>
      <c r="D285" s="149"/>
    </row>
    <row r="286" ht="16.5" customHeight="1" spans="1:4">
      <c r="A286" s="486" t="s">
        <v>334</v>
      </c>
      <c r="B286" s="435">
        <v>35280</v>
      </c>
      <c r="C286" s="149"/>
      <c r="D286" s="149"/>
    </row>
    <row r="287" ht="16.5" customHeight="1" spans="1:4">
      <c r="A287" s="486" t="s">
        <v>335</v>
      </c>
      <c r="B287" s="435">
        <v>5</v>
      </c>
      <c r="C287" s="149"/>
      <c r="D287" s="149"/>
    </row>
    <row r="288" ht="16.5" customHeight="1" spans="1:4">
      <c r="A288" s="486" t="s">
        <v>336</v>
      </c>
      <c r="B288" s="435">
        <v>3063</v>
      </c>
      <c r="C288" s="149"/>
      <c r="D288" s="149"/>
    </row>
    <row r="289" ht="16.5" customHeight="1" spans="1:4">
      <c r="A289" s="486" t="s">
        <v>337</v>
      </c>
      <c r="B289" s="435">
        <v>232</v>
      </c>
      <c r="C289" s="149"/>
      <c r="D289" s="149"/>
    </row>
    <row r="290" ht="16.5" customHeight="1" spans="1:4">
      <c r="A290" s="486" t="s">
        <v>338</v>
      </c>
      <c r="B290" s="435">
        <v>13</v>
      </c>
      <c r="C290" s="149"/>
      <c r="D290" s="149"/>
    </row>
    <row r="291" ht="16.5" customHeight="1" spans="1:4">
      <c r="A291" s="486" t="s">
        <v>339</v>
      </c>
      <c r="B291" s="435">
        <v>1</v>
      </c>
      <c r="C291" s="149"/>
      <c r="D291" s="149"/>
    </row>
    <row r="292" ht="16.5" customHeight="1" spans="1:4">
      <c r="A292" s="486" t="s">
        <v>340</v>
      </c>
      <c r="B292" s="435">
        <v>2000</v>
      </c>
      <c r="C292" s="149"/>
      <c r="D292" s="149"/>
    </row>
    <row r="293" ht="16.5" customHeight="1" spans="1:4">
      <c r="A293" s="486" t="s">
        <v>341</v>
      </c>
      <c r="B293" s="435">
        <v>817</v>
      </c>
      <c r="C293" s="149"/>
      <c r="D293" s="149"/>
    </row>
    <row r="294" ht="16.5" customHeight="1" spans="1:4">
      <c r="A294" s="486" t="s">
        <v>342</v>
      </c>
      <c r="B294" s="435">
        <v>102</v>
      </c>
      <c r="C294" s="149"/>
      <c r="D294" s="149"/>
    </row>
    <row r="295" ht="16.5" customHeight="1" spans="1:4">
      <c r="A295" s="486" t="s">
        <v>343</v>
      </c>
      <c r="B295" s="435">
        <v>102</v>
      </c>
      <c r="C295" s="149"/>
      <c r="D295" s="149"/>
    </row>
    <row r="296" ht="16.5" customHeight="1" spans="1:4">
      <c r="A296" s="423" t="s">
        <v>344</v>
      </c>
      <c r="B296" s="435">
        <v>7133</v>
      </c>
      <c r="C296" s="149"/>
      <c r="D296" s="149"/>
    </row>
    <row r="297" ht="16.5" customHeight="1" spans="1:4">
      <c r="A297" s="486" t="s">
        <v>345</v>
      </c>
      <c r="B297" s="435">
        <v>1622</v>
      </c>
      <c r="C297" s="149"/>
      <c r="D297" s="149"/>
    </row>
    <row r="298" ht="16.5" customHeight="1" spans="1:4">
      <c r="A298" s="486" t="s">
        <v>85</v>
      </c>
      <c r="B298" s="435">
        <v>895</v>
      </c>
      <c r="C298" s="149"/>
      <c r="D298" s="149"/>
    </row>
    <row r="299" ht="16.5" customHeight="1" spans="1:4">
      <c r="A299" s="486" t="s">
        <v>86</v>
      </c>
      <c r="B299" s="435">
        <v>139</v>
      </c>
      <c r="C299" s="149"/>
      <c r="D299" s="149"/>
    </row>
    <row r="300" ht="16.5" customHeight="1" spans="1:4">
      <c r="A300" s="486" t="s">
        <v>346</v>
      </c>
      <c r="B300" s="435">
        <v>49</v>
      </c>
      <c r="C300" s="149"/>
      <c r="D300" s="149"/>
    </row>
    <row r="301" ht="16.5" customHeight="1" spans="1:4">
      <c r="A301" s="486" t="s">
        <v>347</v>
      </c>
      <c r="B301" s="435">
        <v>47</v>
      </c>
      <c r="C301" s="149"/>
      <c r="D301" s="149"/>
    </row>
    <row r="302" ht="16.5" customHeight="1" spans="1:4">
      <c r="A302" s="486" t="s">
        <v>348</v>
      </c>
      <c r="B302" s="435">
        <v>302</v>
      </c>
      <c r="C302" s="149"/>
      <c r="D302" s="149"/>
    </row>
    <row r="303" ht="16.5" customHeight="1" spans="1:4">
      <c r="A303" s="486" t="s">
        <v>349</v>
      </c>
      <c r="B303" s="435">
        <v>166</v>
      </c>
      <c r="C303" s="149"/>
      <c r="D303" s="149"/>
    </row>
    <row r="304" ht="16.5" customHeight="1" spans="1:4">
      <c r="A304" s="486" t="s">
        <v>350</v>
      </c>
      <c r="B304" s="435">
        <v>10</v>
      </c>
      <c r="C304" s="149"/>
      <c r="D304" s="149"/>
    </row>
    <row r="305" ht="16.5" customHeight="1" spans="1:4">
      <c r="A305" s="486" t="s">
        <v>351</v>
      </c>
      <c r="B305" s="435">
        <v>14</v>
      </c>
      <c r="C305" s="149"/>
      <c r="D305" s="149"/>
    </row>
    <row r="306" ht="16.5" customHeight="1" spans="1:4">
      <c r="A306" s="486" t="s">
        <v>352</v>
      </c>
      <c r="B306" s="435">
        <v>196</v>
      </c>
      <c r="C306" s="149"/>
      <c r="D306" s="149"/>
    </row>
    <row r="307" ht="16.5" customHeight="1" spans="1:4">
      <c r="A307" s="486" t="s">
        <v>353</v>
      </c>
      <c r="B307" s="435">
        <v>196</v>
      </c>
      <c r="C307" s="149"/>
      <c r="D307" s="149"/>
    </row>
    <row r="308" ht="16.5" customHeight="1" spans="1:4">
      <c r="A308" s="486" t="s">
        <v>354</v>
      </c>
      <c r="B308" s="435">
        <v>5315</v>
      </c>
      <c r="C308" s="149"/>
      <c r="D308" s="149"/>
    </row>
    <row r="309" ht="16.5" customHeight="1" spans="1:4">
      <c r="A309" s="486" t="s">
        <v>355</v>
      </c>
      <c r="B309" s="435">
        <v>4555</v>
      </c>
      <c r="C309" s="149"/>
      <c r="D309" s="149"/>
    </row>
    <row r="310" ht="16.5" customHeight="1" spans="1:4">
      <c r="A310" s="486" t="s">
        <v>356</v>
      </c>
      <c r="B310" s="435">
        <v>760</v>
      </c>
      <c r="C310" s="149"/>
      <c r="D310" s="149"/>
    </row>
    <row r="311" ht="16.5" customHeight="1" spans="1:4">
      <c r="A311" s="423" t="s">
        <v>357</v>
      </c>
      <c r="B311" s="435">
        <v>450813</v>
      </c>
      <c r="C311" s="149"/>
      <c r="D311" s="149"/>
    </row>
    <row r="312" ht="16.5" customHeight="1" spans="1:4">
      <c r="A312" s="486" t="s">
        <v>358</v>
      </c>
      <c r="B312" s="435">
        <v>440784</v>
      </c>
      <c r="C312" s="149"/>
      <c r="D312" s="149"/>
    </row>
    <row r="313" ht="16.5" customHeight="1" spans="1:4">
      <c r="A313" s="486" t="s">
        <v>359</v>
      </c>
      <c r="B313" s="435">
        <v>440784</v>
      </c>
      <c r="C313" s="149"/>
      <c r="D313" s="149"/>
    </row>
    <row r="314" ht="16.5" customHeight="1" spans="1:4">
      <c r="A314" s="486" t="s">
        <v>360</v>
      </c>
      <c r="B314" s="435">
        <v>2597</v>
      </c>
      <c r="C314" s="149"/>
      <c r="D314" s="149"/>
    </row>
    <row r="315" ht="16.5" customHeight="1" spans="1:4">
      <c r="A315" s="486" t="s">
        <v>361</v>
      </c>
      <c r="B315" s="435">
        <v>2533</v>
      </c>
      <c r="C315" s="149"/>
      <c r="D315" s="149"/>
    </row>
    <row r="316" ht="16.5" customHeight="1" spans="1:4">
      <c r="A316" s="486" t="s">
        <v>362</v>
      </c>
      <c r="B316" s="435">
        <v>64</v>
      </c>
      <c r="C316" s="149"/>
      <c r="D316" s="149"/>
    </row>
    <row r="317" ht="16.5" customHeight="1" spans="1:4">
      <c r="A317" s="486" t="s">
        <v>363</v>
      </c>
      <c r="B317" s="435">
        <v>7432</v>
      </c>
      <c r="C317" s="149"/>
      <c r="D317" s="149"/>
    </row>
    <row r="318" ht="16.5" customHeight="1" spans="1:4">
      <c r="A318" s="486" t="s">
        <v>364</v>
      </c>
      <c r="B318" s="435">
        <v>7432</v>
      </c>
      <c r="C318" s="149"/>
      <c r="D318" s="149"/>
    </row>
    <row r="319" ht="16.5" customHeight="1" spans="1:4">
      <c r="A319" s="423" t="s">
        <v>365</v>
      </c>
      <c r="B319" s="435">
        <v>206122</v>
      </c>
      <c r="C319" s="149"/>
      <c r="D319" s="149"/>
    </row>
    <row r="320" ht="16.5" customHeight="1" spans="1:4">
      <c r="A320" s="486" t="s">
        <v>366</v>
      </c>
      <c r="B320" s="435">
        <v>10776</v>
      </c>
      <c r="C320" s="149"/>
      <c r="D320" s="149"/>
    </row>
    <row r="321" ht="16.5" customHeight="1" spans="1:4">
      <c r="A321" s="486" t="s">
        <v>367</v>
      </c>
      <c r="B321" s="435">
        <v>10776</v>
      </c>
      <c r="C321" s="149"/>
      <c r="D321" s="149"/>
    </row>
    <row r="322" ht="16.5" customHeight="1" spans="1:4">
      <c r="A322" s="486" t="s">
        <v>368</v>
      </c>
      <c r="B322" s="435">
        <v>8187</v>
      </c>
      <c r="C322" s="149"/>
      <c r="D322" s="149"/>
    </row>
    <row r="323" ht="16.5" customHeight="1" spans="1:4">
      <c r="A323" s="486" t="s">
        <v>369</v>
      </c>
      <c r="B323" s="435">
        <v>8187</v>
      </c>
      <c r="C323" s="149"/>
      <c r="D323" s="149"/>
    </row>
    <row r="324" ht="16.5" customHeight="1" spans="1:4">
      <c r="A324" s="486" t="s">
        <v>370</v>
      </c>
      <c r="B324" s="435">
        <v>187159</v>
      </c>
      <c r="C324" s="149"/>
      <c r="D324" s="149"/>
    </row>
    <row r="325" ht="16.5" customHeight="1" spans="1:4">
      <c r="A325" s="486" t="s">
        <v>371</v>
      </c>
      <c r="B325" s="435">
        <v>3400</v>
      </c>
      <c r="C325" s="149"/>
      <c r="D325" s="149"/>
    </row>
    <row r="326" ht="16.5" customHeight="1" spans="1:4">
      <c r="A326" s="486" t="s">
        <v>372</v>
      </c>
      <c r="B326" s="435">
        <v>183759</v>
      </c>
      <c r="C326" s="149"/>
      <c r="D326" s="149"/>
    </row>
    <row r="327" ht="16.5" customHeight="1" spans="1:4">
      <c r="A327" s="423" t="s">
        <v>373</v>
      </c>
      <c r="B327" s="435">
        <v>6633</v>
      </c>
      <c r="C327" s="149"/>
      <c r="D327" s="149"/>
    </row>
    <row r="328" ht="16.5" customHeight="1" spans="1:4">
      <c r="A328" s="486" t="s">
        <v>374</v>
      </c>
      <c r="B328" s="435">
        <v>139</v>
      </c>
      <c r="C328" s="149"/>
      <c r="D328" s="149"/>
    </row>
    <row r="329" ht="16.5" customHeight="1" spans="1:4">
      <c r="A329" s="486" t="s">
        <v>375</v>
      </c>
      <c r="B329" s="435">
        <v>139</v>
      </c>
      <c r="C329" s="149"/>
      <c r="D329" s="149"/>
    </row>
    <row r="330" ht="16.5" customHeight="1" spans="1:4">
      <c r="A330" s="486" t="s">
        <v>376</v>
      </c>
      <c r="B330" s="435">
        <v>6494</v>
      </c>
      <c r="C330" s="149"/>
      <c r="D330" s="149"/>
    </row>
    <row r="331" ht="16.5" customHeight="1" spans="1:4">
      <c r="A331" s="486" t="s">
        <v>377</v>
      </c>
      <c r="B331" s="435">
        <v>4403</v>
      </c>
      <c r="C331" s="149"/>
      <c r="D331" s="149"/>
    </row>
    <row r="332" ht="16.5" customHeight="1" spans="1:4">
      <c r="A332" s="486" t="s">
        <v>378</v>
      </c>
      <c r="B332" s="435">
        <v>2091</v>
      </c>
      <c r="C332" s="149"/>
      <c r="D332" s="149"/>
    </row>
    <row r="333" ht="16.5" customHeight="1" spans="1:4">
      <c r="A333" s="423" t="s">
        <v>379</v>
      </c>
      <c r="B333" s="435">
        <v>2351</v>
      </c>
      <c r="C333" s="149"/>
      <c r="D333" s="149"/>
    </row>
    <row r="334" ht="16.5" customHeight="1" spans="1:4">
      <c r="A334" s="486" t="s">
        <v>380</v>
      </c>
      <c r="B334" s="435">
        <v>2351</v>
      </c>
      <c r="C334" s="149"/>
      <c r="D334" s="149"/>
    </row>
    <row r="335" ht="16.5" customHeight="1" spans="1:4">
      <c r="A335" s="423" t="s">
        <v>381</v>
      </c>
      <c r="B335" s="435">
        <v>20044</v>
      </c>
      <c r="C335" s="149"/>
      <c r="D335" s="149"/>
    </row>
    <row r="336" ht="16.5" customHeight="1" spans="1:4">
      <c r="A336" s="486" t="s">
        <v>382</v>
      </c>
      <c r="B336" s="435">
        <v>20044</v>
      </c>
      <c r="C336" s="149"/>
      <c r="D336" s="149"/>
    </row>
    <row r="337" ht="16.5" customHeight="1" spans="1:4">
      <c r="A337" s="486" t="s">
        <v>88</v>
      </c>
      <c r="B337" s="435">
        <v>1031</v>
      </c>
      <c r="C337" s="149"/>
      <c r="D337" s="149"/>
    </row>
    <row r="338" ht="16.5" customHeight="1" spans="1:4">
      <c r="A338" s="486" t="s">
        <v>383</v>
      </c>
      <c r="B338" s="435">
        <v>19013</v>
      </c>
      <c r="C338" s="149"/>
      <c r="D338" s="149"/>
    </row>
    <row r="339" ht="16.5" customHeight="1" spans="1:4">
      <c r="A339" s="423" t="s">
        <v>384</v>
      </c>
      <c r="B339" s="435">
        <v>28227</v>
      </c>
      <c r="C339" s="149"/>
      <c r="D339" s="149"/>
    </row>
    <row r="340" ht="16.5" customHeight="1" spans="1:4">
      <c r="A340" s="486" t="s">
        <v>385</v>
      </c>
      <c r="B340" s="435">
        <v>19705</v>
      </c>
      <c r="C340" s="149"/>
      <c r="D340" s="149"/>
    </row>
    <row r="341" ht="16.5" customHeight="1" spans="1:4">
      <c r="A341" s="486" t="s">
        <v>386</v>
      </c>
      <c r="B341" s="435">
        <v>19696</v>
      </c>
      <c r="C341" s="149"/>
      <c r="D341" s="149"/>
    </row>
    <row r="342" ht="16.5" customHeight="1" spans="1:4">
      <c r="A342" s="486" t="s">
        <v>387</v>
      </c>
      <c r="B342" s="435">
        <v>9</v>
      </c>
      <c r="C342" s="149"/>
      <c r="D342" s="149"/>
    </row>
    <row r="343" ht="16.5" customHeight="1" spans="1:4">
      <c r="A343" s="486" t="s">
        <v>388</v>
      </c>
      <c r="B343" s="435">
        <v>8522</v>
      </c>
      <c r="C343" s="149"/>
      <c r="D343" s="149"/>
    </row>
    <row r="344" ht="16.5" customHeight="1" spans="1:2">
      <c r="A344" s="487" t="s">
        <v>389</v>
      </c>
      <c r="B344" s="435">
        <v>6657</v>
      </c>
    </row>
    <row r="345" ht="16.5" customHeight="1" spans="1:2">
      <c r="A345" s="157" t="s">
        <v>390</v>
      </c>
      <c r="B345" s="435">
        <v>1865</v>
      </c>
    </row>
    <row r="346" ht="16.5" customHeight="1" spans="1:2">
      <c r="A346" s="157" t="s">
        <v>391</v>
      </c>
      <c r="B346" s="435">
        <v>300</v>
      </c>
    </row>
    <row r="347" ht="16.5" customHeight="1" spans="1:4">
      <c r="A347" s="157" t="s">
        <v>392</v>
      </c>
      <c r="B347" s="435">
        <v>300</v>
      </c>
      <c r="C347" s="149"/>
      <c r="D347" s="149"/>
    </row>
    <row r="348" ht="16.5" customHeight="1" spans="1:4">
      <c r="A348" s="157" t="s">
        <v>393</v>
      </c>
      <c r="B348" s="435">
        <v>300</v>
      </c>
      <c r="C348" s="149"/>
      <c r="D348" s="149"/>
    </row>
    <row r="349" ht="16.5" customHeight="1" spans="1:4">
      <c r="A349" s="157" t="s">
        <v>394</v>
      </c>
      <c r="B349" s="435">
        <v>11124</v>
      </c>
      <c r="C349" s="149"/>
      <c r="D349" s="149"/>
    </row>
    <row r="350" ht="16.5" customHeight="1" spans="1:4">
      <c r="A350" s="157" t="s">
        <v>395</v>
      </c>
      <c r="B350" s="435">
        <v>2400</v>
      </c>
      <c r="C350" s="149"/>
      <c r="D350" s="149"/>
    </row>
    <row r="351" ht="16.5" customHeight="1" spans="1:4">
      <c r="A351" s="157" t="s">
        <v>396</v>
      </c>
      <c r="B351" s="435">
        <v>258</v>
      </c>
      <c r="C351" s="149"/>
      <c r="D351" s="149"/>
    </row>
    <row r="352" ht="16.5" customHeight="1" spans="1:4">
      <c r="A352" s="157" t="s">
        <v>397</v>
      </c>
      <c r="B352" s="435">
        <v>2142</v>
      </c>
      <c r="C352" s="149"/>
      <c r="D352" s="149"/>
    </row>
    <row r="353" ht="16.5" customHeight="1" spans="1:4">
      <c r="A353" s="157" t="s">
        <v>398</v>
      </c>
      <c r="B353" s="435">
        <v>8697</v>
      </c>
      <c r="C353" s="149"/>
      <c r="D353" s="149"/>
    </row>
    <row r="354" ht="16.5" customHeight="1" spans="1:4">
      <c r="A354" s="157" t="s">
        <v>399</v>
      </c>
      <c r="B354" s="435">
        <v>8697</v>
      </c>
      <c r="C354" s="149"/>
      <c r="D354" s="149"/>
    </row>
    <row r="355" ht="16.5" customHeight="1" spans="1:4">
      <c r="A355" s="157" t="s">
        <v>400</v>
      </c>
      <c r="B355" s="435">
        <v>15</v>
      </c>
      <c r="C355" s="149"/>
      <c r="D355" s="149"/>
    </row>
    <row r="356" ht="16.5" customHeight="1" spans="1:2">
      <c r="A356" s="157" t="s">
        <v>401</v>
      </c>
      <c r="B356" s="435">
        <v>15</v>
      </c>
    </row>
    <row r="357" ht="16.5" customHeight="1" spans="1:2">
      <c r="A357" s="157" t="s">
        <v>402</v>
      </c>
      <c r="B357" s="435">
        <v>12</v>
      </c>
    </row>
    <row r="358" ht="16.5" customHeight="1" spans="1:2">
      <c r="A358" s="157" t="s">
        <v>403</v>
      </c>
      <c r="B358" s="435">
        <v>12</v>
      </c>
    </row>
    <row r="359" ht="16.5" customHeight="1" spans="1:2">
      <c r="A359" s="157" t="s">
        <v>404</v>
      </c>
      <c r="B359" s="435">
        <v>207</v>
      </c>
    </row>
    <row r="360" ht="16.5" customHeight="1" spans="1:2">
      <c r="A360" s="157" t="s">
        <v>405</v>
      </c>
      <c r="B360" s="435">
        <v>207</v>
      </c>
    </row>
    <row r="361" ht="16.5" customHeight="1" spans="1:2">
      <c r="A361" s="157" t="s">
        <v>406</v>
      </c>
      <c r="B361" s="435">
        <v>207</v>
      </c>
    </row>
    <row r="362" ht="16.5" customHeight="1" spans="1:2">
      <c r="A362" s="157" t="s">
        <v>407</v>
      </c>
      <c r="B362" s="435">
        <v>3676</v>
      </c>
    </row>
    <row r="363" ht="16.5" customHeight="1" spans="1:2">
      <c r="A363" s="157" t="s">
        <v>408</v>
      </c>
      <c r="B363" s="435">
        <v>3676</v>
      </c>
    </row>
    <row r="364" ht="16.5" customHeight="1" spans="1:2">
      <c r="A364" s="157" t="s">
        <v>409</v>
      </c>
      <c r="B364" s="435">
        <v>3676</v>
      </c>
    </row>
    <row r="365" ht="16.5" customHeight="1" spans="1:2">
      <c r="A365" s="157" t="s">
        <v>410</v>
      </c>
      <c r="B365" s="435">
        <v>2</v>
      </c>
    </row>
    <row r="366" ht="16.5" customHeight="1" spans="1:2">
      <c r="A366" s="157" t="s">
        <v>411</v>
      </c>
      <c r="B366" s="435">
        <v>2</v>
      </c>
    </row>
  </sheetData>
  <mergeCells count="3">
    <mergeCell ref="A1:B1"/>
    <mergeCell ref="A2:B2"/>
    <mergeCell ref="A3:B3"/>
  </mergeCells>
  <printOptions horizontalCentered="1"/>
  <pageMargins left="0.236111111111111" right="0.236111111111111" top="0.747916666666667" bottom="0.747916666666667" header="0.314583333333333" footer="0.314583333333333"/>
  <pageSetup paperSize="9" fitToHeight="0" pageOrder="overThenDown" orientation="portrait" horizontalDpi="600"/>
  <headerFooter alignWithMargins="0">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399914548173467"/>
    <pageSetUpPr fitToPage="1"/>
  </sheetPr>
  <dimension ref="A1:E98"/>
  <sheetViews>
    <sheetView showZeros="0" workbookViewId="0">
      <selection activeCell="A3" sqref="A3:B3"/>
    </sheetView>
  </sheetViews>
  <sheetFormatPr defaultColWidth="9" defaultRowHeight="14.25" outlineLevelCol="4"/>
  <cols>
    <col min="1" max="1" width="36" style="118" customWidth="1"/>
    <col min="2" max="2" width="14.75" style="119" customWidth="1"/>
    <col min="3" max="3" width="34" style="120" customWidth="1"/>
    <col min="4" max="4" width="14.75" style="121" customWidth="1"/>
    <col min="5" max="16384" width="9" style="120"/>
  </cols>
  <sheetData>
    <row r="1" ht="28.5" customHeight="1" spans="1:4">
      <c r="A1" s="65" t="s">
        <v>1274</v>
      </c>
      <c r="B1" s="122"/>
      <c r="C1" s="122"/>
      <c r="D1" s="122"/>
    </row>
    <row r="2" ht="31.5" customHeight="1" spans="1:4">
      <c r="A2" s="123" t="s">
        <v>1275</v>
      </c>
      <c r="B2" s="123"/>
      <c r="C2" s="123"/>
      <c r="D2" s="123"/>
    </row>
    <row r="3" ht="26.25" customHeight="1" spans="1:4">
      <c r="A3" s="124"/>
      <c r="B3" s="124"/>
      <c r="C3" s="125"/>
      <c r="D3" s="126" t="s">
        <v>1240</v>
      </c>
    </row>
    <row r="4" ht="24" customHeight="1" spans="1:4">
      <c r="A4" s="127" t="s">
        <v>1276</v>
      </c>
      <c r="B4" s="128" t="s">
        <v>1277</v>
      </c>
      <c r="C4" s="127" t="s">
        <v>1278</v>
      </c>
      <c r="D4" s="128" t="s">
        <v>1277</v>
      </c>
    </row>
    <row r="5" ht="20.25" customHeight="1" spans="1:4">
      <c r="A5" s="129" t="s">
        <v>1279</v>
      </c>
      <c r="B5" s="130">
        <f>B6+B33+B34+B35</f>
        <v>814996</v>
      </c>
      <c r="C5" s="131" t="s">
        <v>1280</v>
      </c>
      <c r="D5" s="132">
        <f>D6+D10+D11+D9</f>
        <v>243845</v>
      </c>
    </row>
    <row r="6" ht="20.1" customHeight="1" spans="1:4">
      <c r="A6" s="133" t="s">
        <v>1281</v>
      </c>
      <c r="B6" s="99">
        <f>B7+B8+B21</f>
        <v>108781</v>
      </c>
      <c r="C6" s="134" t="s">
        <v>1282</v>
      </c>
      <c r="D6" s="99">
        <v>243845</v>
      </c>
    </row>
    <row r="7" ht="20.1" customHeight="1" spans="1:4">
      <c r="A7" s="133" t="s">
        <v>1283</v>
      </c>
      <c r="B7" s="99">
        <v>58572</v>
      </c>
      <c r="C7" s="134" t="s">
        <v>1284</v>
      </c>
      <c r="D7" s="99"/>
    </row>
    <row r="8" ht="20.1" customHeight="1" spans="1:4">
      <c r="A8" s="133" t="s">
        <v>1285</v>
      </c>
      <c r="B8" s="99">
        <f>SUM(B9:B20)</f>
        <v>19913</v>
      </c>
      <c r="C8" s="134" t="s">
        <v>1286</v>
      </c>
      <c r="D8" s="99">
        <v>243845</v>
      </c>
    </row>
    <row r="9" ht="20.1" customHeight="1" spans="1:4">
      <c r="A9" s="133" t="s">
        <v>1287</v>
      </c>
      <c r="B9" s="99">
        <v>102</v>
      </c>
      <c r="C9" s="134"/>
      <c r="D9" s="99"/>
    </row>
    <row r="10" ht="20.1" customHeight="1" spans="1:4">
      <c r="A10" s="133" t="s">
        <v>1288</v>
      </c>
      <c r="B10" s="99">
        <v>616</v>
      </c>
      <c r="C10" s="134"/>
      <c r="D10" s="135"/>
    </row>
    <row r="11" ht="20.1" customHeight="1" spans="1:4">
      <c r="A11" s="133" t="s">
        <v>1289</v>
      </c>
      <c r="B11" s="99">
        <v>403</v>
      </c>
      <c r="C11" s="134"/>
      <c r="D11" s="136"/>
    </row>
    <row r="12" ht="20.1" customHeight="1" spans="1:4">
      <c r="A12" s="133" t="s">
        <v>1290</v>
      </c>
      <c r="B12" s="99">
        <v>263</v>
      </c>
      <c r="C12" s="134"/>
      <c r="D12" s="136"/>
    </row>
    <row r="13" ht="20.1" customHeight="1" spans="1:4">
      <c r="A13" s="137" t="s">
        <v>1291</v>
      </c>
      <c r="B13" s="99">
        <v>19</v>
      </c>
      <c r="C13" s="134"/>
      <c r="D13" s="136"/>
    </row>
    <row r="14" ht="20.1" customHeight="1" spans="1:4">
      <c r="A14" s="137" t="s">
        <v>1292</v>
      </c>
      <c r="B14" s="99">
        <v>70</v>
      </c>
      <c r="C14" s="134"/>
      <c r="D14" s="136"/>
    </row>
    <row r="15" ht="20.1" customHeight="1" spans="1:4">
      <c r="A15" s="137" t="s">
        <v>1293</v>
      </c>
      <c r="B15" s="99">
        <v>9862</v>
      </c>
      <c r="C15" s="134"/>
      <c r="D15" s="136"/>
    </row>
    <row r="16" ht="20.1" customHeight="1" spans="1:4">
      <c r="A16" s="137" t="s">
        <v>1294</v>
      </c>
      <c r="B16" s="99">
        <v>5164</v>
      </c>
      <c r="C16" s="134"/>
      <c r="D16" s="136"/>
    </row>
    <row r="17" ht="20.1" customHeight="1" spans="1:4">
      <c r="A17" s="137" t="s">
        <v>1295</v>
      </c>
      <c r="B17" s="99">
        <v>3201</v>
      </c>
      <c r="C17" s="138"/>
      <c r="D17" s="139"/>
    </row>
    <row r="18" ht="20.1" customHeight="1" spans="1:4">
      <c r="A18" s="137" t="s">
        <v>1296</v>
      </c>
      <c r="B18" s="99">
        <v>4</v>
      </c>
      <c r="C18" s="138"/>
      <c r="D18" s="139"/>
    </row>
    <row r="19" ht="20.1" customHeight="1" spans="1:4">
      <c r="A19" s="137" t="s">
        <v>1297</v>
      </c>
      <c r="B19" s="99">
        <v>162</v>
      </c>
      <c r="C19" s="138"/>
      <c r="D19" s="139"/>
    </row>
    <row r="20" ht="20.1" customHeight="1" spans="1:4">
      <c r="A20" s="137" t="s">
        <v>1298</v>
      </c>
      <c r="B20" s="99">
        <v>47</v>
      </c>
      <c r="C20" s="138"/>
      <c r="D20" s="139"/>
    </row>
    <row r="21" ht="20.1" customHeight="1" spans="1:4">
      <c r="A21" s="133" t="s">
        <v>1299</v>
      </c>
      <c r="B21" s="99">
        <f>SUM(B22:B32)</f>
        <v>30296</v>
      </c>
      <c r="C21" s="133"/>
      <c r="D21" s="140"/>
    </row>
    <row r="22" ht="20.1" customHeight="1" spans="1:4">
      <c r="A22" s="133" t="s">
        <v>1300</v>
      </c>
      <c r="B22" s="99">
        <v>502</v>
      </c>
      <c r="C22" s="133"/>
      <c r="D22" s="140"/>
    </row>
    <row r="23" ht="20.1" customHeight="1" spans="1:4">
      <c r="A23" s="133" t="s">
        <v>1301</v>
      </c>
      <c r="B23" s="99">
        <v>100</v>
      </c>
      <c r="C23" s="141"/>
      <c r="D23" s="140"/>
    </row>
    <row r="24" ht="20.1" customHeight="1" spans="1:4">
      <c r="A24" s="142" t="s">
        <v>1302</v>
      </c>
      <c r="B24" s="99">
        <v>197</v>
      </c>
      <c r="C24" s="141"/>
      <c r="D24" s="140"/>
    </row>
    <row r="25" ht="20.1" customHeight="1" spans="1:4">
      <c r="A25" s="133" t="s">
        <v>1303</v>
      </c>
      <c r="B25" s="99">
        <v>960</v>
      </c>
      <c r="C25" s="141"/>
      <c r="D25" s="140"/>
    </row>
    <row r="26" ht="20.1" customHeight="1" spans="1:4">
      <c r="A26" s="133" t="s">
        <v>1304</v>
      </c>
      <c r="B26" s="99">
        <v>141</v>
      </c>
      <c r="C26" s="141"/>
      <c r="D26" s="140"/>
    </row>
    <row r="27" ht="20.1" customHeight="1" spans="1:4">
      <c r="A27" s="133" t="s">
        <v>1305</v>
      </c>
      <c r="B27" s="99">
        <v>2379</v>
      </c>
      <c r="C27" s="141"/>
      <c r="D27" s="140"/>
    </row>
    <row r="28" ht="20.1" customHeight="1" spans="1:4">
      <c r="A28" s="133" t="s">
        <v>1306</v>
      </c>
      <c r="B28" s="99">
        <v>3857</v>
      </c>
      <c r="C28" s="141"/>
      <c r="D28" s="140"/>
    </row>
    <row r="29" ht="20.1" customHeight="1" spans="1:4">
      <c r="A29" s="133" t="s">
        <v>1307</v>
      </c>
      <c r="B29" s="99">
        <v>3636</v>
      </c>
      <c r="C29" s="141"/>
      <c r="D29" s="140"/>
    </row>
    <row r="30" ht="20.1" customHeight="1" spans="1:4">
      <c r="A30" s="133" t="s">
        <v>1308</v>
      </c>
      <c r="B30" s="99">
        <v>18309</v>
      </c>
      <c r="C30" s="141"/>
      <c r="D30" s="140"/>
    </row>
    <row r="31" ht="20.1" customHeight="1" spans="1:4">
      <c r="A31" s="133" t="s">
        <v>1309</v>
      </c>
      <c r="B31" s="99">
        <v>185</v>
      </c>
      <c r="C31" s="141"/>
      <c r="D31" s="140"/>
    </row>
    <row r="32" ht="20.1" customHeight="1" spans="1:4">
      <c r="A32" s="133" t="s">
        <v>1310</v>
      </c>
      <c r="B32" s="99">
        <v>30</v>
      </c>
      <c r="C32" s="141"/>
      <c r="D32" s="140"/>
    </row>
    <row r="33" ht="20.1" customHeight="1" spans="1:4">
      <c r="A33" s="134" t="s">
        <v>66</v>
      </c>
      <c r="B33" s="143">
        <v>488182</v>
      </c>
      <c r="C33" s="141"/>
      <c r="D33" s="140"/>
    </row>
    <row r="34" ht="20.1" customHeight="1" spans="1:4">
      <c r="A34" s="134" t="s">
        <v>68</v>
      </c>
      <c r="B34" s="143">
        <v>30894</v>
      </c>
      <c r="C34" s="141"/>
      <c r="D34" s="140"/>
    </row>
    <row r="35" ht="20.1" customHeight="1" spans="1:4">
      <c r="A35" s="134" t="s">
        <v>70</v>
      </c>
      <c r="B35" s="143">
        <v>187139</v>
      </c>
      <c r="C35" s="141"/>
      <c r="D35" s="140"/>
    </row>
    <row r="36" ht="24" customHeight="1" spans="1:5">
      <c r="A36" s="144" t="s">
        <v>1311</v>
      </c>
      <c r="B36" s="144"/>
      <c r="C36" s="144"/>
      <c r="D36" s="144"/>
      <c r="E36" s="145"/>
    </row>
    <row r="37" ht="19.5" customHeight="1" spans="3:4">
      <c r="C37" s="146"/>
      <c r="D37" s="147"/>
    </row>
    <row r="38" ht="20.1" customHeight="1"/>
    <row r="39" ht="20.1" customHeight="1"/>
    <row r="40" ht="20.1" customHeight="1" spans="1:2">
      <c r="A40" s="120"/>
      <c r="B40" s="121"/>
    </row>
    <row r="41" ht="20.1" customHeight="1" spans="1:2">
      <c r="A41" s="120"/>
      <c r="B41" s="121"/>
    </row>
    <row r="42" ht="20.1" customHeight="1" spans="1:2">
      <c r="A42" s="120"/>
      <c r="B42" s="121"/>
    </row>
    <row r="43" ht="20.1" customHeight="1" spans="1:2">
      <c r="A43" s="120"/>
      <c r="B43" s="121"/>
    </row>
    <row r="44" ht="20.1" customHeight="1" spans="1:2">
      <c r="A44" s="120"/>
      <c r="B44" s="121"/>
    </row>
    <row r="45" ht="20.1" customHeight="1" spans="1:2">
      <c r="A45" s="120"/>
      <c r="B45" s="121"/>
    </row>
    <row r="46" ht="20.1" customHeight="1" spans="1:2">
      <c r="A46" s="120"/>
      <c r="B46" s="121"/>
    </row>
    <row r="47" ht="20.1" customHeight="1" spans="1:2">
      <c r="A47" s="120"/>
      <c r="B47" s="121"/>
    </row>
    <row r="48" ht="20.1" customHeight="1" spans="1:2">
      <c r="A48" s="120"/>
      <c r="B48" s="121"/>
    </row>
    <row r="49" ht="20.1" customHeight="1" spans="1:2">
      <c r="A49" s="120"/>
      <c r="B49" s="121"/>
    </row>
    <row r="50" ht="20.1" customHeight="1" spans="1:2">
      <c r="A50" s="120"/>
      <c r="B50" s="121"/>
    </row>
    <row r="51" ht="20.1" customHeight="1" spans="1:2">
      <c r="A51" s="120"/>
      <c r="B51" s="121"/>
    </row>
    <row r="52" ht="20.1" customHeight="1" spans="1:2">
      <c r="A52" s="120"/>
      <c r="B52" s="121"/>
    </row>
    <row r="53" ht="20.1" customHeight="1" spans="1:2">
      <c r="A53" s="120"/>
      <c r="B53" s="121"/>
    </row>
    <row r="54" ht="20.1" customHeight="1" spans="1:2">
      <c r="A54" s="120"/>
      <c r="B54" s="121"/>
    </row>
    <row r="55" ht="20.1" customHeight="1" spans="1:2">
      <c r="A55" s="120"/>
      <c r="B55" s="121"/>
    </row>
    <row r="56" ht="20.1" customHeight="1" spans="1:2">
      <c r="A56" s="120"/>
      <c r="B56" s="121"/>
    </row>
    <row r="57" ht="20.1" customHeight="1" spans="1:2">
      <c r="A57" s="120"/>
      <c r="B57" s="121"/>
    </row>
    <row r="58" ht="20.1" customHeight="1" spans="1:2">
      <c r="A58" s="120"/>
      <c r="B58" s="121"/>
    </row>
    <row r="59" ht="20.1" customHeight="1" spans="1:2">
      <c r="A59" s="120"/>
      <c r="B59" s="121"/>
    </row>
    <row r="60" ht="20.1" customHeight="1" spans="1:2">
      <c r="A60" s="120"/>
      <c r="B60" s="121"/>
    </row>
    <row r="61" ht="20.1" customHeight="1" spans="1:2">
      <c r="A61" s="120"/>
      <c r="B61" s="121"/>
    </row>
    <row r="62" ht="20.1" customHeight="1" spans="1:2">
      <c r="A62" s="120"/>
      <c r="B62" s="121"/>
    </row>
    <row r="63" ht="20.1" customHeight="1" spans="1:2">
      <c r="A63" s="120"/>
      <c r="B63" s="121"/>
    </row>
    <row r="64" ht="20.1" customHeight="1" spans="1:2">
      <c r="A64" s="120"/>
      <c r="B64" s="121"/>
    </row>
    <row r="65" ht="20.1" customHeight="1" spans="1:2">
      <c r="A65" s="120"/>
      <c r="B65" s="121"/>
    </row>
    <row r="66" ht="20.1" customHeight="1" spans="1:2">
      <c r="A66" s="120"/>
      <c r="B66" s="121"/>
    </row>
    <row r="67" ht="20.1" customHeight="1" spans="1:2">
      <c r="A67" s="120"/>
      <c r="B67" s="121"/>
    </row>
    <row r="68" ht="20.1" customHeight="1" spans="1:2">
      <c r="A68" s="120"/>
      <c r="B68" s="121"/>
    </row>
    <row r="69" ht="20.1" customHeight="1" spans="1:2">
      <c r="A69" s="120"/>
      <c r="B69" s="121"/>
    </row>
    <row r="70" ht="20.1" customHeight="1" spans="1:2">
      <c r="A70" s="120"/>
      <c r="B70" s="121"/>
    </row>
    <row r="71" ht="20.1" customHeight="1" spans="1:2">
      <c r="A71" s="120"/>
      <c r="B71" s="121"/>
    </row>
    <row r="72" ht="20.1" customHeight="1" spans="1:2">
      <c r="A72" s="120"/>
      <c r="B72" s="121"/>
    </row>
    <row r="73" ht="20.1" customHeight="1" spans="1:2">
      <c r="A73" s="120"/>
      <c r="B73" s="121"/>
    </row>
    <row r="74" ht="20.1" customHeight="1" spans="1:2">
      <c r="A74" s="120"/>
      <c r="B74" s="121"/>
    </row>
    <row r="75" ht="20.1" customHeight="1" spans="1:2">
      <c r="A75" s="120"/>
      <c r="B75" s="121"/>
    </row>
    <row r="76" ht="20.1" customHeight="1" spans="1:2">
      <c r="A76" s="120"/>
      <c r="B76" s="121"/>
    </row>
    <row r="77" ht="20.1" customHeight="1" spans="1:2">
      <c r="A77" s="120"/>
      <c r="B77" s="121"/>
    </row>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row r="88" ht="20.1" customHeight="1"/>
    <row r="89" ht="20.1" customHeight="1"/>
    <row r="90" ht="20.1" customHeight="1"/>
    <row r="91" ht="20.1" customHeight="1"/>
    <row r="92" ht="20.1" customHeight="1"/>
    <row r="93" ht="20.1" customHeight="1"/>
    <row r="94" ht="20.1" customHeight="1"/>
    <row r="95" ht="20.1" customHeight="1"/>
    <row r="96" ht="20.1" customHeight="1"/>
    <row r="97" ht="20.1" customHeight="1"/>
    <row r="98" ht="20.1" customHeight="1"/>
  </sheetData>
  <mergeCells count="4">
    <mergeCell ref="A1:D1"/>
    <mergeCell ref="A2:D2"/>
    <mergeCell ref="A3:B3"/>
    <mergeCell ref="A36:D36"/>
  </mergeCells>
  <printOptions horizontalCentered="1"/>
  <pageMargins left="0.314583333333333" right="0.314583333333333" top="0.747916666666667" bottom="0.314583333333333" header="0.314583333333333" footer="0.314583333333333"/>
  <pageSetup paperSize="9" scale="99" fitToHeight="0" pageOrder="overThenDown" orientation="portrait" horizontalDpi="600"/>
  <headerFooter alignWithMargins="0">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399914548173467"/>
    <pageSetUpPr fitToPage="1"/>
  </sheetPr>
  <dimension ref="A1:E18"/>
  <sheetViews>
    <sheetView showZeros="0" workbookViewId="0">
      <selection activeCell="B7" sqref="B7"/>
    </sheetView>
  </sheetViews>
  <sheetFormatPr defaultColWidth="9" defaultRowHeight="20.1" customHeight="1" outlineLevelCol="4"/>
  <cols>
    <col min="1" max="1" width="37.875" style="85" customWidth="1"/>
    <col min="2" max="2" width="12.75" style="86" customWidth="1"/>
    <col min="3" max="3" width="32.5" style="87" customWidth="1"/>
    <col min="4" max="4" width="13.5" style="88" customWidth="1"/>
    <col min="5" max="5" width="13" style="89" customWidth="1"/>
    <col min="6" max="16384" width="9" style="89"/>
  </cols>
  <sheetData>
    <row r="1" customHeight="1" spans="1:4">
      <c r="A1" s="65" t="s">
        <v>1312</v>
      </c>
      <c r="B1" s="65"/>
      <c r="C1" s="65"/>
      <c r="D1" s="65"/>
    </row>
    <row r="2" ht="29.25" customHeight="1" spans="1:4">
      <c r="A2" s="66" t="s">
        <v>1313</v>
      </c>
      <c r="B2" s="66"/>
      <c r="C2" s="66"/>
      <c r="D2" s="66"/>
    </row>
    <row r="3" customHeight="1" spans="1:4">
      <c r="A3" s="90"/>
      <c r="B3" s="90"/>
      <c r="C3" s="90"/>
      <c r="D3" s="91" t="s">
        <v>414</v>
      </c>
    </row>
    <row r="4" ht="24" customHeight="1" spans="1:4">
      <c r="A4" s="92" t="s">
        <v>415</v>
      </c>
      <c r="B4" s="93" t="s">
        <v>464</v>
      </c>
      <c r="C4" s="92" t="s">
        <v>417</v>
      </c>
      <c r="D4" s="93" t="s">
        <v>464</v>
      </c>
    </row>
    <row r="5" ht="24" customHeight="1" spans="1:5">
      <c r="A5" s="92" t="s">
        <v>473</v>
      </c>
      <c r="B5" s="95">
        <f>B6+B13</f>
        <v>1706318</v>
      </c>
      <c r="C5" s="114" t="s">
        <v>1314</v>
      </c>
      <c r="D5" s="95">
        <f>D6+D13</f>
        <v>1706318</v>
      </c>
      <c r="E5" s="96"/>
    </row>
    <row r="6" ht="24" customHeight="1" spans="1:5">
      <c r="A6" s="81" t="s">
        <v>474</v>
      </c>
      <c r="B6" s="95">
        <f>SUM(B7:B12)</f>
        <v>0</v>
      </c>
      <c r="C6" s="115" t="s">
        <v>1315</v>
      </c>
      <c r="D6" s="77">
        <v>1448618</v>
      </c>
      <c r="E6" s="96"/>
    </row>
    <row r="7" customHeight="1" spans="1:4">
      <c r="A7" s="76" t="s">
        <v>476</v>
      </c>
      <c r="B7" s="77">
        <v>0</v>
      </c>
      <c r="C7" s="76" t="s">
        <v>477</v>
      </c>
      <c r="D7" s="77"/>
    </row>
    <row r="8" customHeight="1" spans="1:4">
      <c r="A8" s="116" t="s">
        <v>478</v>
      </c>
      <c r="B8" s="77">
        <v>0</v>
      </c>
      <c r="C8" s="76" t="s">
        <v>479</v>
      </c>
      <c r="D8" s="112">
        <v>1292328</v>
      </c>
    </row>
    <row r="9" customHeight="1" spans="1:4">
      <c r="A9" s="116"/>
      <c r="B9" s="77"/>
      <c r="C9" s="76" t="s">
        <v>480</v>
      </c>
      <c r="D9" s="103">
        <v>15</v>
      </c>
    </row>
    <row r="10" customHeight="1" spans="1:4">
      <c r="A10" s="76"/>
      <c r="B10" s="77"/>
      <c r="C10" s="76" t="s">
        <v>481</v>
      </c>
      <c r="D10" s="103">
        <v>1264</v>
      </c>
    </row>
    <row r="11" customHeight="1" spans="1:4">
      <c r="A11" s="76"/>
      <c r="B11" s="77"/>
      <c r="C11" s="76" t="s">
        <v>482</v>
      </c>
      <c r="D11" s="103">
        <v>154990</v>
      </c>
    </row>
    <row r="12" customHeight="1" spans="1:4">
      <c r="A12" s="76"/>
      <c r="B12" s="77"/>
      <c r="C12" s="76" t="s">
        <v>483</v>
      </c>
      <c r="D12" s="103">
        <v>21</v>
      </c>
    </row>
    <row r="13" customHeight="1" spans="1:4">
      <c r="A13" s="81" t="s">
        <v>418</v>
      </c>
      <c r="B13" s="95">
        <f>SUM(B14:B15)+B16</f>
        <v>1706318</v>
      </c>
      <c r="C13" s="81" t="s">
        <v>419</v>
      </c>
      <c r="D13" s="95">
        <f>SUM(D14:D15,D16)</f>
        <v>257700</v>
      </c>
    </row>
    <row r="14" customHeight="1" spans="1:4">
      <c r="A14" s="76" t="s">
        <v>420</v>
      </c>
      <c r="B14" s="100">
        <v>1699810</v>
      </c>
      <c r="C14" s="76" t="s">
        <v>421</v>
      </c>
      <c r="D14" s="100"/>
    </row>
    <row r="15" customHeight="1" spans="1:4">
      <c r="A15" s="97" t="s">
        <v>1316</v>
      </c>
      <c r="B15" s="100"/>
      <c r="C15" s="97" t="s">
        <v>1317</v>
      </c>
      <c r="D15" s="100">
        <v>257700</v>
      </c>
    </row>
    <row r="16" customHeight="1" spans="1:4">
      <c r="A16" s="104" t="s">
        <v>1318</v>
      </c>
      <c r="B16" s="100">
        <v>6508</v>
      </c>
      <c r="C16" s="97"/>
      <c r="D16" s="117"/>
    </row>
    <row r="17" ht="41.25" customHeight="1" spans="1:4">
      <c r="A17" s="83" t="s">
        <v>1319</v>
      </c>
      <c r="B17" s="83"/>
      <c r="C17" s="83"/>
      <c r="D17" s="83"/>
    </row>
    <row r="18" ht="35.1" customHeight="1"/>
  </sheetData>
  <mergeCells count="5">
    <mergeCell ref="A1:B1"/>
    <mergeCell ref="C1:D1"/>
    <mergeCell ref="A2:D2"/>
    <mergeCell ref="A3:C3"/>
    <mergeCell ref="A17:D17"/>
  </mergeCells>
  <printOptions horizontalCentered="1"/>
  <pageMargins left="0.314583333333333" right="0.314583333333333" top="0.747916666666667" bottom="0.747916666666667" header="0.314583333333333" footer="0.314583333333333"/>
  <pageSetup paperSize="9" fitToHeight="0" pageOrder="overThenDown" orientation="portrait" horizontalDpi="600"/>
  <headerFooter alignWithMargins="0">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399914548173467"/>
    <pageSetUpPr fitToPage="1"/>
  </sheetPr>
  <dimension ref="A1:B35"/>
  <sheetViews>
    <sheetView workbookViewId="0">
      <selection activeCell="J28" sqref="J28"/>
    </sheetView>
  </sheetViews>
  <sheetFormatPr defaultColWidth="9" defaultRowHeight="20.1" customHeight="1" outlineLevelCol="1"/>
  <cols>
    <col min="1" max="1" width="49.75" style="105" customWidth="1"/>
    <col min="2" max="2" width="33.375" style="88" customWidth="1"/>
    <col min="3" max="16384" width="9" style="89"/>
  </cols>
  <sheetData>
    <row r="1" ht="25.5" customHeight="1" spans="1:2">
      <c r="A1" s="65" t="s">
        <v>1320</v>
      </c>
      <c r="B1" s="65"/>
    </row>
    <row r="2" ht="35.25" customHeight="1" spans="1:2">
      <c r="A2" s="66" t="s">
        <v>1321</v>
      </c>
      <c r="B2" s="66"/>
    </row>
    <row r="3" ht="21" customHeight="1" spans="1:2">
      <c r="A3" s="106"/>
      <c r="B3" s="107" t="s">
        <v>414</v>
      </c>
    </row>
    <row r="4" ht="24" customHeight="1" spans="1:2">
      <c r="A4" s="108" t="s">
        <v>417</v>
      </c>
      <c r="B4" s="109" t="s">
        <v>904</v>
      </c>
    </row>
    <row r="5" ht="21.75" customHeight="1" spans="1:2">
      <c r="A5" s="110" t="s">
        <v>475</v>
      </c>
      <c r="B5" s="95">
        <v>1448618</v>
      </c>
    </row>
    <row r="6" customHeight="1" spans="1:2">
      <c r="A6" s="111" t="s">
        <v>493</v>
      </c>
      <c r="B6" s="112">
        <v>1292328</v>
      </c>
    </row>
    <row r="7" customHeight="1" spans="1:2">
      <c r="A7" s="111" t="s">
        <v>1322</v>
      </c>
      <c r="B7" s="112">
        <v>1137558</v>
      </c>
    </row>
    <row r="8" customHeight="1" spans="1:2">
      <c r="A8" s="111" t="s">
        <v>495</v>
      </c>
      <c r="B8" s="112">
        <v>9599</v>
      </c>
    </row>
    <row r="9" customHeight="1" spans="1:2">
      <c r="A9" s="111" t="s">
        <v>496</v>
      </c>
      <c r="B9" s="112">
        <v>12315</v>
      </c>
    </row>
    <row r="10" customHeight="1" spans="1:2">
      <c r="A10" s="111" t="s">
        <v>497</v>
      </c>
      <c r="B10" s="112">
        <v>1115644</v>
      </c>
    </row>
    <row r="11" customHeight="1" spans="1:2">
      <c r="A11" s="111" t="s">
        <v>499</v>
      </c>
      <c r="B11" s="112">
        <v>154770</v>
      </c>
    </row>
    <row r="12" customHeight="1" spans="1:2">
      <c r="A12" s="111" t="s">
        <v>500</v>
      </c>
      <c r="B12" s="112">
        <v>145869</v>
      </c>
    </row>
    <row r="13" customHeight="1" spans="1:2">
      <c r="A13" s="111" t="s">
        <v>501</v>
      </c>
      <c r="B13" s="112">
        <v>8871</v>
      </c>
    </row>
    <row r="14" customHeight="1" spans="1:2">
      <c r="A14" s="111" t="s">
        <v>1323</v>
      </c>
      <c r="B14" s="112">
        <v>30</v>
      </c>
    </row>
    <row r="15" customHeight="1" spans="1:2">
      <c r="A15" s="111" t="s">
        <v>502</v>
      </c>
      <c r="B15" s="112">
        <v>15</v>
      </c>
    </row>
    <row r="16" customHeight="1" spans="1:2">
      <c r="A16" s="111" t="s">
        <v>503</v>
      </c>
      <c r="B16" s="112">
        <v>15</v>
      </c>
    </row>
    <row r="17" customHeight="1" spans="1:2">
      <c r="A17" s="111" t="s">
        <v>1324</v>
      </c>
      <c r="B17" s="112">
        <v>15</v>
      </c>
    </row>
    <row r="18" customHeight="1" spans="1:2">
      <c r="A18" s="111" t="s">
        <v>505</v>
      </c>
      <c r="B18" s="112">
        <v>1264</v>
      </c>
    </row>
    <row r="19" customHeight="1" spans="1:2">
      <c r="A19" s="111" t="s">
        <v>508</v>
      </c>
      <c r="B19" s="112">
        <v>8</v>
      </c>
    </row>
    <row r="20" customHeight="1" spans="1:2">
      <c r="A20" s="111" t="s">
        <v>509</v>
      </c>
      <c r="B20" s="112">
        <v>8</v>
      </c>
    </row>
    <row r="21" customHeight="1" spans="1:2">
      <c r="A21" s="111" t="s">
        <v>510</v>
      </c>
      <c r="B21" s="112">
        <v>1256</v>
      </c>
    </row>
    <row r="22" customHeight="1" spans="1:2">
      <c r="A22" s="111" t="s">
        <v>511</v>
      </c>
      <c r="B22" s="112">
        <v>472</v>
      </c>
    </row>
    <row r="23" customHeight="1" spans="1:2">
      <c r="A23" s="111" t="s">
        <v>512</v>
      </c>
      <c r="B23" s="112">
        <v>746</v>
      </c>
    </row>
    <row r="24" customHeight="1" spans="1:2">
      <c r="A24" s="111" t="s">
        <v>514</v>
      </c>
      <c r="B24" s="112">
        <v>38</v>
      </c>
    </row>
    <row r="25" customHeight="1" spans="1:2">
      <c r="A25" s="111" t="s">
        <v>517</v>
      </c>
      <c r="B25" s="112">
        <v>154990</v>
      </c>
    </row>
    <row r="26" customHeight="1" spans="1:2">
      <c r="A26" s="111" t="s">
        <v>518</v>
      </c>
      <c r="B26" s="112">
        <v>154990</v>
      </c>
    </row>
    <row r="27" customHeight="1" spans="1:2">
      <c r="A27" s="111" t="s">
        <v>519</v>
      </c>
      <c r="B27" s="112">
        <v>69624</v>
      </c>
    </row>
    <row r="28" customHeight="1" spans="1:2">
      <c r="A28" s="111" t="s">
        <v>520</v>
      </c>
      <c r="B28" s="112">
        <v>66668</v>
      </c>
    </row>
    <row r="29" customHeight="1" spans="1:2">
      <c r="A29" s="111" t="s">
        <v>521</v>
      </c>
      <c r="B29" s="112">
        <v>18698</v>
      </c>
    </row>
    <row r="30" customHeight="1" spans="1:2">
      <c r="A30" s="111" t="s">
        <v>522</v>
      </c>
      <c r="B30" s="112">
        <v>21</v>
      </c>
    </row>
    <row r="31" customHeight="1" spans="1:2">
      <c r="A31" s="111" t="s">
        <v>523</v>
      </c>
      <c r="B31" s="112">
        <v>21</v>
      </c>
    </row>
    <row r="32" customHeight="1" spans="1:2">
      <c r="A32" s="111" t="s">
        <v>524</v>
      </c>
      <c r="B32" s="112">
        <v>17</v>
      </c>
    </row>
    <row r="33" customHeight="1" spans="1:2">
      <c r="A33" s="111" t="s">
        <v>525</v>
      </c>
      <c r="B33" s="112">
        <v>3</v>
      </c>
    </row>
    <row r="34" customHeight="1" spans="1:2">
      <c r="A34" s="111" t="s">
        <v>1325</v>
      </c>
      <c r="B34" s="112">
        <v>1</v>
      </c>
    </row>
    <row r="35" ht="47.25" customHeight="1" spans="1:2">
      <c r="A35" s="113" t="s">
        <v>1326</v>
      </c>
      <c r="B35" s="113"/>
    </row>
  </sheetData>
  <mergeCells count="3">
    <mergeCell ref="A1:B1"/>
    <mergeCell ref="A2:B2"/>
    <mergeCell ref="A35:B35"/>
  </mergeCells>
  <printOptions horizontalCentered="1"/>
  <pageMargins left="0.314583333333333" right="0.314583333333333" top="0.747916666666667" bottom="0.314583333333333" header="0.314583333333333" footer="0.314583333333333"/>
  <pageSetup paperSize="9" fitToHeight="0" pageOrder="overThenDown" orientation="portrait" horizontalDpi="600"/>
  <headerFooter alignWithMargins="0">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399914548173467"/>
    <pageSetUpPr fitToPage="1"/>
  </sheetPr>
  <dimension ref="A1:E12"/>
  <sheetViews>
    <sheetView showZeros="0" workbookViewId="0">
      <selection activeCell="D16" sqref="D16"/>
    </sheetView>
  </sheetViews>
  <sheetFormatPr defaultColWidth="9" defaultRowHeight="20.1" customHeight="1" outlineLevelCol="4"/>
  <cols>
    <col min="1" max="1" width="49.25" style="85" customWidth="1"/>
    <col min="2" max="2" width="11.875" style="86" customWidth="1"/>
    <col min="3" max="3" width="43.25" style="87" customWidth="1"/>
    <col min="4" max="4" width="12.25" style="88" customWidth="1"/>
    <col min="5" max="5" width="13" style="89" customWidth="1"/>
    <col min="6" max="16384" width="9" style="89"/>
  </cols>
  <sheetData>
    <row r="1" customHeight="1" spans="1:4">
      <c r="A1" s="65" t="s">
        <v>1327</v>
      </c>
      <c r="B1" s="65"/>
      <c r="C1" s="65"/>
      <c r="D1" s="65"/>
    </row>
    <row r="2" ht="29.25" customHeight="1" spans="1:4">
      <c r="A2" s="66" t="s">
        <v>1328</v>
      </c>
      <c r="B2" s="66"/>
      <c r="C2" s="66"/>
      <c r="D2" s="66"/>
    </row>
    <row r="3" customHeight="1" spans="1:4">
      <c r="A3" s="90"/>
      <c r="B3" s="90"/>
      <c r="C3" s="90"/>
      <c r="D3" s="91" t="s">
        <v>414</v>
      </c>
    </row>
    <row r="4" ht="24" customHeight="1" spans="1:4">
      <c r="A4" s="92" t="s">
        <v>532</v>
      </c>
      <c r="B4" s="93" t="s">
        <v>464</v>
      </c>
      <c r="C4" s="92" t="s">
        <v>417</v>
      </c>
      <c r="D4" s="93" t="s">
        <v>464</v>
      </c>
    </row>
    <row r="5" customHeight="1" spans="1:5">
      <c r="A5" s="94" t="s">
        <v>418</v>
      </c>
      <c r="B5" s="95">
        <f>B6+B10+B11</f>
        <v>1706318</v>
      </c>
      <c r="C5" s="94" t="s">
        <v>419</v>
      </c>
      <c r="D5" s="95">
        <v>257700</v>
      </c>
      <c r="E5" s="96"/>
    </row>
    <row r="6" customHeight="1" spans="1:5">
      <c r="A6" s="97" t="s">
        <v>420</v>
      </c>
      <c r="B6" s="77">
        <f>SUM(B7:B9)</f>
        <v>1699810</v>
      </c>
      <c r="C6" s="98" t="s">
        <v>421</v>
      </c>
      <c r="D6" s="99"/>
      <c r="E6" s="96"/>
    </row>
    <row r="7" customHeight="1" spans="1:5">
      <c r="A7" s="76" t="s">
        <v>1329</v>
      </c>
      <c r="B7" s="77">
        <v>1538000</v>
      </c>
      <c r="C7" s="98" t="s">
        <v>1317</v>
      </c>
      <c r="D7" s="100">
        <v>257700</v>
      </c>
      <c r="E7" s="101"/>
    </row>
    <row r="8" customHeight="1" spans="1:5">
      <c r="A8" s="76" t="s">
        <v>1330</v>
      </c>
      <c r="B8" s="77">
        <v>159810</v>
      </c>
      <c r="C8" s="102"/>
      <c r="D8" s="77"/>
      <c r="E8" s="101"/>
    </row>
    <row r="9" customHeight="1" spans="1:4">
      <c r="A9" s="76" t="s">
        <v>1331</v>
      </c>
      <c r="B9" s="77">
        <v>2000</v>
      </c>
      <c r="C9" s="102"/>
      <c r="D9" s="103"/>
    </row>
    <row r="10" customHeight="1" spans="1:4">
      <c r="A10" s="97" t="s">
        <v>1316</v>
      </c>
      <c r="B10" s="100"/>
      <c r="C10" s="102"/>
      <c r="D10" s="77"/>
    </row>
    <row r="11" customHeight="1" spans="1:4">
      <c r="A11" s="104" t="s">
        <v>1318</v>
      </c>
      <c r="B11" s="100">
        <v>6508</v>
      </c>
      <c r="C11" s="102"/>
      <c r="D11" s="77"/>
    </row>
    <row r="12" ht="27" customHeight="1" spans="1:4">
      <c r="A12" s="83" t="s">
        <v>1332</v>
      </c>
      <c r="B12" s="83"/>
      <c r="C12" s="83"/>
      <c r="D12" s="83"/>
    </row>
  </sheetData>
  <mergeCells count="5">
    <mergeCell ref="A1:B1"/>
    <mergeCell ref="C1:D1"/>
    <mergeCell ref="A2:D2"/>
    <mergeCell ref="A3:C3"/>
    <mergeCell ref="A12:D12"/>
  </mergeCells>
  <printOptions horizontalCentered="1"/>
  <pageMargins left="0.314583333333333" right="0.314583333333333" top="0.747916666666667" bottom="0.747916666666667" header="0.314583333333333" footer="0.314583333333333"/>
  <pageSetup paperSize="9" scale="85" fitToHeight="0" pageOrder="overThenDown" orientation="portrait" horizontalDpi="600"/>
  <headerFooter alignWithMargins="0">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399914548173467"/>
    <pageSetUpPr fitToPage="1"/>
  </sheetPr>
  <dimension ref="A1:E18"/>
  <sheetViews>
    <sheetView showZeros="0" workbookViewId="0">
      <selection activeCell="B3" sqref="B3"/>
    </sheetView>
  </sheetViews>
  <sheetFormatPr defaultColWidth="9" defaultRowHeight="13.5" outlineLevelCol="4"/>
  <cols>
    <col min="1" max="1" width="27.125" style="62" customWidth="1"/>
    <col min="2" max="2" width="13.5" style="63" customWidth="1"/>
    <col min="3" max="3" width="36.875" style="64" customWidth="1"/>
    <col min="4" max="4" width="13.5" style="64" customWidth="1"/>
    <col min="5" max="237" width="9" style="62" customWidth="1"/>
    <col min="238" max="238" width="29.625" style="62" customWidth="1"/>
    <col min="239" max="239" width="12.75" style="62"/>
    <col min="240" max="240" width="29.75" style="62" customWidth="1"/>
    <col min="241" max="241" width="17" style="62" customWidth="1"/>
    <col min="242" max="242" width="37" style="62" customWidth="1"/>
    <col min="243" max="243" width="17.375" style="62" customWidth="1"/>
    <col min="244" max="493" width="9" style="62" customWidth="1"/>
    <col min="494" max="494" width="29.625" style="62" customWidth="1"/>
    <col min="495" max="495" width="12.75" style="62"/>
    <col min="496" max="496" width="29.75" style="62" customWidth="1"/>
    <col min="497" max="497" width="17" style="62" customWidth="1"/>
    <col min="498" max="498" width="37" style="62" customWidth="1"/>
    <col min="499" max="499" width="17.375" style="62" customWidth="1"/>
    <col min="500" max="749" width="9" style="62" customWidth="1"/>
    <col min="750" max="750" width="29.625" style="62" customWidth="1"/>
    <col min="751" max="751" width="12.75" style="62"/>
    <col min="752" max="752" width="29.75" style="62" customWidth="1"/>
    <col min="753" max="753" width="17" style="62" customWidth="1"/>
    <col min="754" max="754" width="37" style="62" customWidth="1"/>
    <col min="755" max="755" width="17.375" style="62" customWidth="1"/>
    <col min="756" max="1005" width="9" style="62" customWidth="1"/>
    <col min="1006" max="1006" width="29.625" style="62" customWidth="1"/>
    <col min="1007" max="1007" width="12.75" style="62"/>
    <col min="1008" max="1008" width="29.75" style="62" customWidth="1"/>
    <col min="1009" max="1009" width="17" style="62" customWidth="1"/>
    <col min="1010" max="1010" width="37" style="62" customWidth="1"/>
    <col min="1011" max="1011" width="17.375" style="62" customWidth="1"/>
    <col min="1012" max="1261" width="9" style="62" customWidth="1"/>
    <col min="1262" max="1262" width="29.625" style="62" customWidth="1"/>
    <col min="1263" max="1263" width="12.75" style="62"/>
    <col min="1264" max="1264" width="29.75" style="62" customWidth="1"/>
    <col min="1265" max="1265" width="17" style="62" customWidth="1"/>
    <col min="1266" max="1266" width="37" style="62" customWidth="1"/>
    <col min="1267" max="1267" width="17.375" style="62" customWidth="1"/>
    <col min="1268" max="1517" width="9" style="62" customWidth="1"/>
    <col min="1518" max="1518" width="29.625" style="62" customWidth="1"/>
    <col min="1519" max="1519" width="12.75" style="62"/>
    <col min="1520" max="1520" width="29.75" style="62" customWidth="1"/>
    <col min="1521" max="1521" width="17" style="62" customWidth="1"/>
    <col min="1522" max="1522" width="37" style="62" customWidth="1"/>
    <col min="1523" max="1523" width="17.375" style="62" customWidth="1"/>
    <col min="1524" max="1773" width="9" style="62" customWidth="1"/>
    <col min="1774" max="1774" width="29.625" style="62" customWidth="1"/>
    <col min="1775" max="1775" width="12.75" style="62"/>
    <col min="1776" max="1776" width="29.75" style="62" customWidth="1"/>
    <col min="1777" max="1777" width="17" style="62" customWidth="1"/>
    <col min="1778" max="1778" width="37" style="62" customWidth="1"/>
    <col min="1779" max="1779" width="17.375" style="62" customWidth="1"/>
    <col min="1780" max="2029" width="9" style="62" customWidth="1"/>
    <col min="2030" max="2030" width="29.625" style="62" customWidth="1"/>
    <col min="2031" max="2031" width="12.75" style="62"/>
    <col min="2032" max="2032" width="29.75" style="62" customWidth="1"/>
    <col min="2033" max="2033" width="17" style="62" customWidth="1"/>
    <col min="2034" max="2034" width="37" style="62" customWidth="1"/>
    <col min="2035" max="2035" width="17.375" style="62" customWidth="1"/>
    <col min="2036" max="2285" width="9" style="62" customWidth="1"/>
    <col min="2286" max="2286" width="29.625" style="62" customWidth="1"/>
    <col min="2287" max="2287" width="12.75" style="62"/>
    <col min="2288" max="2288" width="29.75" style="62" customWidth="1"/>
    <col min="2289" max="2289" width="17" style="62" customWidth="1"/>
    <col min="2290" max="2290" width="37" style="62" customWidth="1"/>
    <col min="2291" max="2291" width="17.375" style="62" customWidth="1"/>
    <col min="2292" max="2541" width="9" style="62" customWidth="1"/>
    <col min="2542" max="2542" width="29.625" style="62" customWidth="1"/>
    <col min="2543" max="2543" width="12.75" style="62"/>
    <col min="2544" max="2544" width="29.75" style="62" customWidth="1"/>
    <col min="2545" max="2545" width="17" style="62" customWidth="1"/>
    <col min="2546" max="2546" width="37" style="62" customWidth="1"/>
    <col min="2547" max="2547" width="17.375" style="62" customWidth="1"/>
    <col min="2548" max="2797" width="9" style="62" customWidth="1"/>
    <col min="2798" max="2798" width="29.625" style="62" customWidth="1"/>
    <col min="2799" max="2799" width="12.75" style="62"/>
    <col min="2800" max="2800" width="29.75" style="62" customWidth="1"/>
    <col min="2801" max="2801" width="17" style="62" customWidth="1"/>
    <col min="2802" max="2802" width="37" style="62" customWidth="1"/>
    <col min="2803" max="2803" width="17.375" style="62" customWidth="1"/>
    <col min="2804" max="3053" width="9" style="62" customWidth="1"/>
    <col min="3054" max="3054" width="29.625" style="62" customWidth="1"/>
    <col min="3055" max="3055" width="12.75" style="62"/>
    <col min="3056" max="3056" width="29.75" style="62" customWidth="1"/>
    <col min="3057" max="3057" width="17" style="62" customWidth="1"/>
    <col min="3058" max="3058" width="37" style="62" customWidth="1"/>
    <col min="3059" max="3059" width="17.375" style="62" customWidth="1"/>
    <col min="3060" max="3309" width="9" style="62" customWidth="1"/>
    <col min="3310" max="3310" width="29.625" style="62" customWidth="1"/>
    <col min="3311" max="3311" width="12.75" style="62"/>
    <col min="3312" max="3312" width="29.75" style="62" customWidth="1"/>
    <col min="3313" max="3313" width="17" style="62" customWidth="1"/>
    <col min="3314" max="3314" width="37" style="62" customWidth="1"/>
    <col min="3315" max="3315" width="17.375" style="62" customWidth="1"/>
    <col min="3316" max="3565" width="9" style="62" customWidth="1"/>
    <col min="3566" max="3566" width="29.625" style="62" customWidth="1"/>
    <col min="3567" max="3567" width="12.75" style="62"/>
    <col min="3568" max="3568" width="29.75" style="62" customWidth="1"/>
    <col min="3569" max="3569" width="17" style="62" customWidth="1"/>
    <col min="3570" max="3570" width="37" style="62" customWidth="1"/>
    <col min="3571" max="3571" width="17.375" style="62" customWidth="1"/>
    <col min="3572" max="3821" width="9" style="62" customWidth="1"/>
    <col min="3822" max="3822" width="29.625" style="62" customWidth="1"/>
    <col min="3823" max="3823" width="12.75" style="62"/>
    <col min="3824" max="3824" width="29.75" style="62" customWidth="1"/>
    <col min="3825" max="3825" width="17" style="62" customWidth="1"/>
    <col min="3826" max="3826" width="37" style="62" customWidth="1"/>
    <col min="3827" max="3827" width="17.375" style="62" customWidth="1"/>
    <col min="3828" max="4077" width="9" style="62" customWidth="1"/>
    <col min="4078" max="4078" width="29.625" style="62" customWidth="1"/>
    <col min="4079" max="4079" width="12.75" style="62"/>
    <col min="4080" max="4080" width="29.75" style="62" customWidth="1"/>
    <col min="4081" max="4081" width="17" style="62" customWidth="1"/>
    <col min="4082" max="4082" width="37" style="62" customWidth="1"/>
    <col min="4083" max="4083" width="17.375" style="62" customWidth="1"/>
    <col min="4084" max="4333" width="9" style="62" customWidth="1"/>
    <col min="4334" max="4334" width="29.625" style="62" customWidth="1"/>
    <col min="4335" max="4335" width="12.75" style="62"/>
    <col min="4336" max="4336" width="29.75" style="62" customWidth="1"/>
    <col min="4337" max="4337" width="17" style="62" customWidth="1"/>
    <col min="4338" max="4338" width="37" style="62" customWidth="1"/>
    <col min="4339" max="4339" width="17.375" style="62" customWidth="1"/>
    <col min="4340" max="4589" width="9" style="62" customWidth="1"/>
    <col min="4590" max="4590" width="29.625" style="62" customWidth="1"/>
    <col min="4591" max="4591" width="12.75" style="62"/>
    <col min="4592" max="4592" width="29.75" style="62" customWidth="1"/>
    <col min="4593" max="4593" width="17" style="62" customWidth="1"/>
    <col min="4594" max="4594" width="37" style="62" customWidth="1"/>
    <col min="4595" max="4595" width="17.375" style="62" customWidth="1"/>
    <col min="4596" max="4845" width="9" style="62" customWidth="1"/>
    <col min="4846" max="4846" width="29.625" style="62" customWidth="1"/>
    <col min="4847" max="4847" width="12.75" style="62"/>
    <col min="4848" max="4848" width="29.75" style="62" customWidth="1"/>
    <col min="4849" max="4849" width="17" style="62" customWidth="1"/>
    <col min="4850" max="4850" width="37" style="62" customWidth="1"/>
    <col min="4851" max="4851" width="17.375" style="62" customWidth="1"/>
    <col min="4852" max="5101" width="9" style="62" customWidth="1"/>
    <col min="5102" max="5102" width="29.625" style="62" customWidth="1"/>
    <col min="5103" max="5103" width="12.75" style="62"/>
    <col min="5104" max="5104" width="29.75" style="62" customWidth="1"/>
    <col min="5105" max="5105" width="17" style="62" customWidth="1"/>
    <col min="5106" max="5106" width="37" style="62" customWidth="1"/>
    <col min="5107" max="5107" width="17.375" style="62" customWidth="1"/>
    <col min="5108" max="5357" width="9" style="62" customWidth="1"/>
    <col min="5358" max="5358" width="29.625" style="62" customWidth="1"/>
    <col min="5359" max="5359" width="12.75" style="62"/>
    <col min="5360" max="5360" width="29.75" style="62" customWidth="1"/>
    <col min="5361" max="5361" width="17" style="62" customWidth="1"/>
    <col min="5362" max="5362" width="37" style="62" customWidth="1"/>
    <col min="5363" max="5363" width="17.375" style="62" customWidth="1"/>
    <col min="5364" max="5613" width="9" style="62" customWidth="1"/>
    <col min="5614" max="5614" width="29.625" style="62" customWidth="1"/>
    <col min="5615" max="5615" width="12.75" style="62"/>
    <col min="5616" max="5616" width="29.75" style="62" customWidth="1"/>
    <col min="5617" max="5617" width="17" style="62" customWidth="1"/>
    <col min="5618" max="5618" width="37" style="62" customWidth="1"/>
    <col min="5619" max="5619" width="17.375" style="62" customWidth="1"/>
    <col min="5620" max="5869" width="9" style="62" customWidth="1"/>
    <col min="5870" max="5870" width="29.625" style="62" customWidth="1"/>
    <col min="5871" max="5871" width="12.75" style="62"/>
    <col min="5872" max="5872" width="29.75" style="62" customWidth="1"/>
    <col min="5873" max="5873" width="17" style="62" customWidth="1"/>
    <col min="5874" max="5874" width="37" style="62" customWidth="1"/>
    <col min="5875" max="5875" width="17.375" style="62" customWidth="1"/>
    <col min="5876" max="6125" width="9" style="62" customWidth="1"/>
    <col min="6126" max="6126" width="29.625" style="62" customWidth="1"/>
    <col min="6127" max="6127" width="12.75" style="62"/>
    <col min="6128" max="6128" width="29.75" style="62" customWidth="1"/>
    <col min="6129" max="6129" width="17" style="62" customWidth="1"/>
    <col min="6130" max="6130" width="37" style="62" customWidth="1"/>
    <col min="6131" max="6131" width="17.375" style="62" customWidth="1"/>
    <col min="6132" max="6381" width="9" style="62" customWidth="1"/>
    <col min="6382" max="6382" width="29.625" style="62" customWidth="1"/>
    <col min="6383" max="6383" width="12.75" style="62"/>
    <col min="6384" max="6384" width="29.75" style="62" customWidth="1"/>
    <col min="6385" max="6385" width="17" style="62" customWidth="1"/>
    <col min="6386" max="6386" width="37" style="62" customWidth="1"/>
    <col min="6387" max="6387" width="17.375" style="62" customWidth="1"/>
    <col min="6388" max="6637" width="9" style="62" customWidth="1"/>
    <col min="6638" max="6638" width="29.625" style="62" customWidth="1"/>
    <col min="6639" max="6639" width="12.75" style="62"/>
    <col min="6640" max="6640" width="29.75" style="62" customWidth="1"/>
    <col min="6641" max="6641" width="17" style="62" customWidth="1"/>
    <col min="6642" max="6642" width="37" style="62" customWidth="1"/>
    <col min="6643" max="6643" width="17.375" style="62" customWidth="1"/>
    <col min="6644" max="6893" width="9" style="62" customWidth="1"/>
    <col min="6894" max="6894" width="29.625" style="62" customWidth="1"/>
    <col min="6895" max="6895" width="12.75" style="62"/>
    <col min="6896" max="6896" width="29.75" style="62" customWidth="1"/>
    <col min="6897" max="6897" width="17" style="62" customWidth="1"/>
    <col min="6898" max="6898" width="37" style="62" customWidth="1"/>
    <col min="6899" max="6899" width="17.375" style="62" customWidth="1"/>
    <col min="6900" max="7149" width="9" style="62" customWidth="1"/>
    <col min="7150" max="7150" width="29.625" style="62" customWidth="1"/>
    <col min="7151" max="7151" width="12.75" style="62"/>
    <col min="7152" max="7152" width="29.75" style="62" customWidth="1"/>
    <col min="7153" max="7153" width="17" style="62" customWidth="1"/>
    <col min="7154" max="7154" width="37" style="62" customWidth="1"/>
    <col min="7155" max="7155" width="17.375" style="62" customWidth="1"/>
    <col min="7156" max="7405" width="9" style="62" customWidth="1"/>
    <col min="7406" max="7406" width="29.625" style="62" customWidth="1"/>
    <col min="7407" max="7407" width="12.75" style="62"/>
    <col min="7408" max="7408" width="29.75" style="62" customWidth="1"/>
    <col min="7409" max="7409" width="17" style="62" customWidth="1"/>
    <col min="7410" max="7410" width="37" style="62" customWidth="1"/>
    <col min="7411" max="7411" width="17.375" style="62" customWidth="1"/>
    <col min="7412" max="7661" width="9" style="62" customWidth="1"/>
    <col min="7662" max="7662" width="29.625" style="62" customWidth="1"/>
    <col min="7663" max="7663" width="12.75" style="62"/>
    <col min="7664" max="7664" width="29.75" style="62" customWidth="1"/>
    <col min="7665" max="7665" width="17" style="62" customWidth="1"/>
    <col min="7666" max="7666" width="37" style="62" customWidth="1"/>
    <col min="7667" max="7667" width="17.375" style="62" customWidth="1"/>
    <col min="7668" max="7917" width="9" style="62" customWidth="1"/>
    <col min="7918" max="7918" width="29.625" style="62" customWidth="1"/>
    <col min="7919" max="7919" width="12.75" style="62"/>
    <col min="7920" max="7920" width="29.75" style="62" customWidth="1"/>
    <col min="7921" max="7921" width="17" style="62" customWidth="1"/>
    <col min="7922" max="7922" width="37" style="62" customWidth="1"/>
    <col min="7923" max="7923" width="17.375" style="62" customWidth="1"/>
    <col min="7924" max="8173" width="9" style="62" customWidth="1"/>
    <col min="8174" max="8174" width="29.625" style="62" customWidth="1"/>
    <col min="8175" max="8175" width="12.75" style="62"/>
    <col min="8176" max="8176" width="29.75" style="62" customWidth="1"/>
    <col min="8177" max="8177" width="17" style="62" customWidth="1"/>
    <col min="8178" max="8178" width="37" style="62" customWidth="1"/>
    <col min="8179" max="8179" width="17.375" style="62" customWidth="1"/>
    <col min="8180" max="8429" width="9" style="62" customWidth="1"/>
    <col min="8430" max="8430" width="29.625" style="62" customWidth="1"/>
    <col min="8431" max="8431" width="12.75" style="62"/>
    <col min="8432" max="8432" width="29.75" style="62" customWidth="1"/>
    <col min="8433" max="8433" width="17" style="62" customWidth="1"/>
    <col min="8434" max="8434" width="37" style="62" customWidth="1"/>
    <col min="8435" max="8435" width="17.375" style="62" customWidth="1"/>
    <col min="8436" max="8685" width="9" style="62" customWidth="1"/>
    <col min="8686" max="8686" width="29.625" style="62" customWidth="1"/>
    <col min="8687" max="8687" width="12.75" style="62"/>
    <col min="8688" max="8688" width="29.75" style="62" customWidth="1"/>
    <col min="8689" max="8689" width="17" style="62" customWidth="1"/>
    <col min="8690" max="8690" width="37" style="62" customWidth="1"/>
    <col min="8691" max="8691" width="17.375" style="62" customWidth="1"/>
    <col min="8692" max="8941" width="9" style="62" customWidth="1"/>
    <col min="8942" max="8942" width="29.625" style="62" customWidth="1"/>
    <col min="8943" max="8943" width="12.75" style="62"/>
    <col min="8944" max="8944" width="29.75" style="62" customWidth="1"/>
    <col min="8945" max="8945" width="17" style="62" customWidth="1"/>
    <col min="8946" max="8946" width="37" style="62" customWidth="1"/>
    <col min="8947" max="8947" width="17.375" style="62" customWidth="1"/>
    <col min="8948" max="9197" width="9" style="62" customWidth="1"/>
    <col min="9198" max="9198" width="29.625" style="62" customWidth="1"/>
    <col min="9199" max="9199" width="12.75" style="62"/>
    <col min="9200" max="9200" width="29.75" style="62" customWidth="1"/>
    <col min="9201" max="9201" width="17" style="62" customWidth="1"/>
    <col min="9202" max="9202" width="37" style="62" customWidth="1"/>
    <col min="9203" max="9203" width="17.375" style="62" customWidth="1"/>
    <col min="9204" max="9453" width="9" style="62" customWidth="1"/>
    <col min="9454" max="9454" width="29.625" style="62" customWidth="1"/>
    <col min="9455" max="9455" width="12.75" style="62"/>
    <col min="9456" max="9456" width="29.75" style="62" customWidth="1"/>
    <col min="9457" max="9457" width="17" style="62" customWidth="1"/>
    <col min="9458" max="9458" width="37" style="62" customWidth="1"/>
    <col min="9459" max="9459" width="17.375" style="62" customWidth="1"/>
    <col min="9460" max="9709" width="9" style="62" customWidth="1"/>
    <col min="9710" max="9710" width="29.625" style="62" customWidth="1"/>
    <col min="9711" max="9711" width="12.75" style="62"/>
    <col min="9712" max="9712" width="29.75" style="62" customWidth="1"/>
    <col min="9713" max="9713" width="17" style="62" customWidth="1"/>
    <col min="9714" max="9714" width="37" style="62" customWidth="1"/>
    <col min="9715" max="9715" width="17.375" style="62" customWidth="1"/>
    <col min="9716" max="9965" width="9" style="62" customWidth="1"/>
    <col min="9966" max="9966" width="29.625" style="62" customWidth="1"/>
    <col min="9967" max="9967" width="12.75" style="62"/>
    <col min="9968" max="9968" width="29.75" style="62" customWidth="1"/>
    <col min="9969" max="9969" width="17" style="62" customWidth="1"/>
    <col min="9970" max="9970" width="37" style="62" customWidth="1"/>
    <col min="9971" max="9971" width="17.375" style="62" customWidth="1"/>
    <col min="9972" max="10221" width="9" style="62" customWidth="1"/>
    <col min="10222" max="10222" width="29.625" style="62" customWidth="1"/>
    <col min="10223" max="10223" width="12.75" style="62"/>
    <col min="10224" max="10224" width="29.75" style="62" customWidth="1"/>
    <col min="10225" max="10225" width="17" style="62" customWidth="1"/>
    <col min="10226" max="10226" width="37" style="62" customWidth="1"/>
    <col min="10227" max="10227" width="17.375" style="62" customWidth="1"/>
    <col min="10228" max="10477" width="9" style="62" customWidth="1"/>
    <col min="10478" max="10478" width="29.625" style="62" customWidth="1"/>
    <col min="10479" max="10479" width="12.75" style="62"/>
    <col min="10480" max="10480" width="29.75" style="62" customWidth="1"/>
    <col min="10481" max="10481" width="17" style="62" customWidth="1"/>
    <col min="10482" max="10482" width="37" style="62" customWidth="1"/>
    <col min="10483" max="10483" width="17.375" style="62" customWidth="1"/>
    <col min="10484" max="10733" width="9" style="62" customWidth="1"/>
    <col min="10734" max="10734" width="29.625" style="62" customWidth="1"/>
    <col min="10735" max="10735" width="12.75" style="62"/>
    <col min="10736" max="10736" width="29.75" style="62" customWidth="1"/>
    <col min="10737" max="10737" width="17" style="62" customWidth="1"/>
    <col min="10738" max="10738" width="37" style="62" customWidth="1"/>
    <col min="10739" max="10739" width="17.375" style="62" customWidth="1"/>
    <col min="10740" max="10989" width="9" style="62" customWidth="1"/>
    <col min="10990" max="10990" width="29.625" style="62" customWidth="1"/>
    <col min="10991" max="10991" width="12.75" style="62"/>
    <col min="10992" max="10992" width="29.75" style="62" customWidth="1"/>
    <col min="10993" max="10993" width="17" style="62" customWidth="1"/>
    <col min="10994" max="10994" width="37" style="62" customWidth="1"/>
    <col min="10995" max="10995" width="17.375" style="62" customWidth="1"/>
    <col min="10996" max="11245" width="9" style="62" customWidth="1"/>
    <col min="11246" max="11246" width="29.625" style="62" customWidth="1"/>
    <col min="11247" max="11247" width="12.75" style="62"/>
    <col min="11248" max="11248" width="29.75" style="62" customWidth="1"/>
    <col min="11249" max="11249" width="17" style="62" customWidth="1"/>
    <col min="11250" max="11250" width="37" style="62" customWidth="1"/>
    <col min="11251" max="11251" width="17.375" style="62" customWidth="1"/>
    <col min="11252" max="11501" width="9" style="62" customWidth="1"/>
    <col min="11502" max="11502" width="29.625" style="62" customWidth="1"/>
    <col min="11503" max="11503" width="12.75" style="62"/>
    <col min="11504" max="11504" width="29.75" style="62" customWidth="1"/>
    <col min="11505" max="11505" width="17" style="62" customWidth="1"/>
    <col min="11506" max="11506" width="37" style="62" customWidth="1"/>
    <col min="11507" max="11507" width="17.375" style="62" customWidth="1"/>
    <col min="11508" max="11757" width="9" style="62" customWidth="1"/>
    <col min="11758" max="11758" width="29.625" style="62" customWidth="1"/>
    <col min="11759" max="11759" width="12.75" style="62"/>
    <col min="11760" max="11760" width="29.75" style="62" customWidth="1"/>
    <col min="11761" max="11761" width="17" style="62" customWidth="1"/>
    <col min="11762" max="11762" width="37" style="62" customWidth="1"/>
    <col min="11763" max="11763" width="17.375" style="62" customWidth="1"/>
    <col min="11764" max="12013" width="9" style="62" customWidth="1"/>
    <col min="12014" max="12014" width="29.625" style="62" customWidth="1"/>
    <col min="12015" max="12015" width="12.75" style="62"/>
    <col min="12016" max="12016" width="29.75" style="62" customWidth="1"/>
    <col min="12017" max="12017" width="17" style="62" customWidth="1"/>
    <col min="12018" max="12018" width="37" style="62" customWidth="1"/>
    <col min="12019" max="12019" width="17.375" style="62" customWidth="1"/>
    <col min="12020" max="12269" width="9" style="62" customWidth="1"/>
    <col min="12270" max="12270" width="29.625" style="62" customWidth="1"/>
    <col min="12271" max="12271" width="12.75" style="62"/>
    <col min="12272" max="12272" width="29.75" style="62" customWidth="1"/>
    <col min="12273" max="12273" width="17" style="62" customWidth="1"/>
    <col min="12274" max="12274" width="37" style="62" customWidth="1"/>
    <col min="12275" max="12275" width="17.375" style="62" customWidth="1"/>
    <col min="12276" max="12525" width="9" style="62" customWidth="1"/>
    <col min="12526" max="12526" width="29.625" style="62" customWidth="1"/>
    <col min="12527" max="12527" width="12.75" style="62"/>
    <col min="12528" max="12528" width="29.75" style="62" customWidth="1"/>
    <col min="12529" max="12529" width="17" style="62" customWidth="1"/>
    <col min="12530" max="12530" width="37" style="62" customWidth="1"/>
    <col min="12531" max="12531" width="17.375" style="62" customWidth="1"/>
    <col min="12532" max="12781" width="9" style="62" customWidth="1"/>
    <col min="12782" max="12782" width="29.625" style="62" customWidth="1"/>
    <col min="12783" max="12783" width="12.75" style="62"/>
    <col min="12784" max="12784" width="29.75" style="62" customWidth="1"/>
    <col min="12785" max="12785" width="17" style="62" customWidth="1"/>
    <col min="12786" max="12786" width="37" style="62" customWidth="1"/>
    <col min="12787" max="12787" width="17.375" style="62" customWidth="1"/>
    <col min="12788" max="13037" width="9" style="62" customWidth="1"/>
    <col min="13038" max="13038" width="29.625" style="62" customWidth="1"/>
    <col min="13039" max="13039" width="12.75" style="62"/>
    <col min="13040" max="13040" width="29.75" style="62" customWidth="1"/>
    <col min="13041" max="13041" width="17" style="62" customWidth="1"/>
    <col min="13042" max="13042" width="37" style="62" customWidth="1"/>
    <col min="13043" max="13043" width="17.375" style="62" customWidth="1"/>
    <col min="13044" max="13293" width="9" style="62" customWidth="1"/>
    <col min="13294" max="13294" width="29.625" style="62" customWidth="1"/>
    <col min="13295" max="13295" width="12.75" style="62"/>
    <col min="13296" max="13296" width="29.75" style="62" customWidth="1"/>
    <col min="13297" max="13297" width="17" style="62" customWidth="1"/>
    <col min="13298" max="13298" width="37" style="62" customWidth="1"/>
    <col min="13299" max="13299" width="17.375" style="62" customWidth="1"/>
    <col min="13300" max="13549" width="9" style="62" customWidth="1"/>
    <col min="13550" max="13550" width="29.625" style="62" customWidth="1"/>
    <col min="13551" max="13551" width="12.75" style="62"/>
    <col min="13552" max="13552" width="29.75" style="62" customWidth="1"/>
    <col min="13553" max="13553" width="17" style="62" customWidth="1"/>
    <col min="13554" max="13554" width="37" style="62" customWidth="1"/>
    <col min="13555" max="13555" width="17.375" style="62" customWidth="1"/>
    <col min="13556" max="13805" width="9" style="62" customWidth="1"/>
    <col min="13806" max="13806" width="29.625" style="62" customWidth="1"/>
    <col min="13807" max="13807" width="12.75" style="62"/>
    <col min="13808" max="13808" width="29.75" style="62" customWidth="1"/>
    <col min="13809" max="13809" width="17" style="62" customWidth="1"/>
    <col min="13810" max="13810" width="37" style="62" customWidth="1"/>
    <col min="13811" max="13811" width="17.375" style="62" customWidth="1"/>
    <col min="13812" max="14061" width="9" style="62" customWidth="1"/>
    <col min="14062" max="14062" width="29.625" style="62" customWidth="1"/>
    <col min="14063" max="14063" width="12.75" style="62"/>
    <col min="14064" max="14064" width="29.75" style="62" customWidth="1"/>
    <col min="14065" max="14065" width="17" style="62" customWidth="1"/>
    <col min="14066" max="14066" width="37" style="62" customWidth="1"/>
    <col min="14067" max="14067" width="17.375" style="62" customWidth="1"/>
    <col min="14068" max="14317" width="9" style="62" customWidth="1"/>
    <col min="14318" max="14318" width="29.625" style="62" customWidth="1"/>
    <col min="14319" max="14319" width="12.75" style="62"/>
    <col min="14320" max="14320" width="29.75" style="62" customWidth="1"/>
    <col min="14321" max="14321" width="17" style="62" customWidth="1"/>
    <col min="14322" max="14322" width="37" style="62" customWidth="1"/>
    <col min="14323" max="14323" width="17.375" style="62" customWidth="1"/>
    <col min="14324" max="14573" width="9" style="62" customWidth="1"/>
    <col min="14574" max="14574" width="29.625" style="62" customWidth="1"/>
    <col min="14575" max="14575" width="12.75" style="62"/>
    <col min="14576" max="14576" width="29.75" style="62" customWidth="1"/>
    <col min="14577" max="14577" width="17" style="62" customWidth="1"/>
    <col min="14578" max="14578" width="37" style="62" customWidth="1"/>
    <col min="14579" max="14579" width="17.375" style="62" customWidth="1"/>
    <col min="14580" max="14829" width="9" style="62" customWidth="1"/>
    <col min="14830" max="14830" width="29.625" style="62" customWidth="1"/>
    <col min="14831" max="14831" width="12.75" style="62"/>
    <col min="14832" max="14832" width="29.75" style="62" customWidth="1"/>
    <col min="14833" max="14833" width="17" style="62" customWidth="1"/>
    <col min="14834" max="14834" width="37" style="62" customWidth="1"/>
    <col min="14835" max="14835" width="17.375" style="62" customWidth="1"/>
    <col min="14836" max="15085" width="9" style="62" customWidth="1"/>
    <col min="15086" max="15086" width="29.625" style="62" customWidth="1"/>
    <col min="15087" max="15087" width="12.75" style="62"/>
    <col min="15088" max="15088" width="29.75" style="62" customWidth="1"/>
    <col min="15089" max="15089" width="17" style="62" customWidth="1"/>
    <col min="15090" max="15090" width="37" style="62" customWidth="1"/>
    <col min="15091" max="15091" width="17.375" style="62" customWidth="1"/>
    <col min="15092" max="15341" width="9" style="62" customWidth="1"/>
    <col min="15342" max="15342" width="29.625" style="62" customWidth="1"/>
    <col min="15343" max="15343" width="12.75" style="62"/>
    <col min="15344" max="15344" width="29.75" style="62" customWidth="1"/>
    <col min="15345" max="15345" width="17" style="62" customWidth="1"/>
    <col min="15346" max="15346" width="37" style="62" customWidth="1"/>
    <col min="15347" max="15347" width="17.375" style="62" customWidth="1"/>
    <col min="15348" max="15597" width="9" style="62" customWidth="1"/>
    <col min="15598" max="15598" width="29.625" style="62" customWidth="1"/>
    <col min="15599" max="15599" width="12.75" style="62"/>
    <col min="15600" max="15600" width="29.75" style="62" customWidth="1"/>
    <col min="15601" max="15601" width="17" style="62" customWidth="1"/>
    <col min="15602" max="15602" width="37" style="62" customWidth="1"/>
    <col min="15603" max="15603" width="17.375" style="62" customWidth="1"/>
    <col min="15604" max="15853" width="9" style="62" customWidth="1"/>
    <col min="15854" max="15854" width="29.625" style="62" customWidth="1"/>
    <col min="15855" max="15855" width="12.75" style="62"/>
    <col min="15856" max="15856" width="29.75" style="62" customWidth="1"/>
    <col min="15857" max="15857" width="17" style="62" customWidth="1"/>
    <col min="15858" max="15858" width="37" style="62" customWidth="1"/>
    <col min="15859" max="15859" width="17.375" style="62" customWidth="1"/>
    <col min="15860" max="16109" width="9" style="62" customWidth="1"/>
    <col min="16110" max="16110" width="29.625" style="62" customWidth="1"/>
    <col min="16111" max="16111" width="12.75" style="62"/>
    <col min="16112" max="16112" width="29.75" style="62" customWidth="1"/>
    <col min="16113" max="16113" width="17" style="62" customWidth="1"/>
    <col min="16114" max="16114" width="37" style="62" customWidth="1"/>
    <col min="16115" max="16115" width="17.375" style="62" customWidth="1"/>
    <col min="16116" max="16365" width="9" style="62" customWidth="1"/>
    <col min="16366" max="16366" width="29.625" style="62" customWidth="1"/>
    <col min="16367" max="16384" width="9" style="62"/>
  </cols>
  <sheetData>
    <row r="1" ht="37.5" customHeight="1" spans="1:2">
      <c r="A1" s="65" t="s">
        <v>1333</v>
      </c>
      <c r="B1" s="65"/>
    </row>
    <row r="2" ht="45.75" customHeight="1" spans="1:4">
      <c r="A2" s="66" t="s">
        <v>1334</v>
      </c>
      <c r="B2" s="66"/>
      <c r="C2" s="66"/>
      <c r="D2" s="66"/>
    </row>
    <row r="3" s="61" customFormat="1" ht="30.75" customHeight="1" spans="1:4">
      <c r="A3" s="67"/>
      <c r="B3" s="68"/>
      <c r="C3" s="69"/>
      <c r="D3" s="70" t="s">
        <v>414</v>
      </c>
    </row>
    <row r="4" s="61" customFormat="1" ht="24" customHeight="1" spans="1:4">
      <c r="A4" s="71" t="s">
        <v>415</v>
      </c>
      <c r="B4" s="72" t="s">
        <v>464</v>
      </c>
      <c r="C4" s="71" t="s">
        <v>417</v>
      </c>
      <c r="D4" s="72" t="s">
        <v>464</v>
      </c>
    </row>
    <row r="5" s="61" customFormat="1" ht="20.1" customHeight="1" spans="1:4">
      <c r="A5" s="71" t="s">
        <v>473</v>
      </c>
      <c r="B5" s="73">
        <f>B6+B12</f>
        <v>103573</v>
      </c>
      <c r="C5" s="71" t="s">
        <v>473</v>
      </c>
      <c r="D5" s="73">
        <f>D6+D12</f>
        <v>103573</v>
      </c>
    </row>
    <row r="6" s="61" customFormat="1" ht="20.1" customHeight="1" spans="1:4">
      <c r="A6" s="74" t="s">
        <v>474</v>
      </c>
      <c r="B6" s="73">
        <v>102978</v>
      </c>
      <c r="C6" s="75" t="s">
        <v>475</v>
      </c>
      <c r="D6" s="73">
        <v>72679</v>
      </c>
    </row>
    <row r="7" s="61" customFormat="1" ht="20.1" customHeight="1" spans="1:5">
      <c r="A7" s="76" t="s">
        <v>539</v>
      </c>
      <c r="B7" s="77">
        <v>102978</v>
      </c>
      <c r="C7" s="78" t="s">
        <v>540</v>
      </c>
      <c r="D7" s="77">
        <v>781</v>
      </c>
      <c r="E7" s="79"/>
    </row>
    <row r="8" s="61" customFormat="1" ht="20.1" customHeight="1" spans="1:5">
      <c r="A8" s="76"/>
      <c r="B8" s="77"/>
      <c r="C8" s="78" t="s">
        <v>541</v>
      </c>
      <c r="D8" s="77">
        <v>595</v>
      </c>
      <c r="E8" s="79"/>
    </row>
    <row r="9" s="61" customFormat="1" ht="20.1" customHeight="1" spans="1:5">
      <c r="A9" s="76"/>
      <c r="B9" s="77"/>
      <c r="C9" s="78" t="s">
        <v>542</v>
      </c>
      <c r="D9" s="77">
        <v>186</v>
      </c>
      <c r="E9" s="79"/>
    </row>
    <row r="10" s="61" customFormat="1" ht="20.1" customHeight="1" spans="1:5">
      <c r="A10" s="76"/>
      <c r="B10" s="77"/>
      <c r="C10" s="78" t="s">
        <v>543</v>
      </c>
      <c r="D10" s="77">
        <v>71898</v>
      </c>
      <c r="E10" s="79"/>
    </row>
    <row r="11" s="61" customFormat="1" ht="20.1" customHeight="1" spans="1:4">
      <c r="A11" s="76"/>
      <c r="B11" s="77"/>
      <c r="C11" s="80" t="s">
        <v>544</v>
      </c>
      <c r="D11" s="77">
        <v>71898</v>
      </c>
    </row>
    <row r="12" s="61" customFormat="1" ht="20.1" customHeight="1" spans="1:4">
      <c r="A12" s="81" t="s">
        <v>418</v>
      </c>
      <c r="B12" s="73">
        <v>595</v>
      </c>
      <c r="C12" s="81" t="s">
        <v>419</v>
      </c>
      <c r="D12" s="73">
        <v>30894</v>
      </c>
    </row>
    <row r="13" s="61" customFormat="1" ht="20.1" customHeight="1" spans="1:4">
      <c r="A13" s="76" t="s">
        <v>420</v>
      </c>
      <c r="B13" s="77">
        <v>250</v>
      </c>
      <c r="C13" s="76" t="s">
        <v>545</v>
      </c>
      <c r="D13" s="77">
        <v>30894</v>
      </c>
    </row>
    <row r="14" s="61" customFormat="1" ht="20.1" customHeight="1" spans="1:4">
      <c r="A14" s="76" t="s">
        <v>565</v>
      </c>
      <c r="B14" s="77">
        <v>345</v>
      </c>
      <c r="C14" s="76"/>
      <c r="D14" s="77"/>
    </row>
    <row r="15" s="61" customFormat="1" ht="20.1" hidden="1" customHeight="1" spans="1:4">
      <c r="A15" s="76"/>
      <c r="B15" s="82"/>
      <c r="C15" s="76" t="s">
        <v>546</v>
      </c>
      <c r="D15" s="82"/>
    </row>
    <row r="16" s="61" customFormat="1" ht="36" customHeight="1" spans="1:4">
      <c r="A16" s="83" t="s">
        <v>1335</v>
      </c>
      <c r="B16" s="83"/>
      <c r="C16" s="83"/>
      <c r="D16" s="83"/>
    </row>
    <row r="17" s="61" customFormat="1" ht="20.1" customHeight="1" spans="1:5">
      <c r="A17" s="62" t="s">
        <v>1336</v>
      </c>
      <c r="B17" s="63"/>
      <c r="C17" s="64"/>
      <c r="D17" s="64"/>
      <c r="E17" s="84"/>
    </row>
    <row r="18" s="61" customFormat="1" ht="20.1" customHeight="1" spans="1:4">
      <c r="A18" s="62"/>
      <c r="B18" s="63"/>
      <c r="C18" s="64"/>
      <c r="D18" s="64"/>
    </row>
  </sheetData>
  <mergeCells count="3">
    <mergeCell ref="A1:B1"/>
    <mergeCell ref="A2:D2"/>
    <mergeCell ref="A16:D16"/>
  </mergeCells>
  <printOptions horizontalCentered="1"/>
  <pageMargins left="0.314583333333333" right="0.314583333333333" top="0.747916666666667" bottom="0.747916666666667" header="0.314583333333333" footer="0.314583333333333"/>
  <pageSetup paperSize="9" fitToHeight="0" pageOrder="overThenDown" orientation="portrait" horizontalDpi="600"/>
  <headerFooter alignWithMargins="0">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399945066682943"/>
    <pageSetUpPr fitToPage="1"/>
  </sheetPr>
  <dimension ref="A1:D10"/>
  <sheetViews>
    <sheetView showZeros="0" workbookViewId="0">
      <selection activeCell="A4" sqref="A4"/>
    </sheetView>
  </sheetViews>
  <sheetFormatPr defaultColWidth="9" defaultRowHeight="13.5" outlineLevelCol="3"/>
  <cols>
    <col min="1" max="1" width="35.75" customWidth="1"/>
    <col min="2" max="2" width="17" customWidth="1"/>
    <col min="3" max="3" width="16.5" customWidth="1"/>
    <col min="4" max="4" width="20" customWidth="1"/>
  </cols>
  <sheetData>
    <row r="1" ht="35.25" customHeight="1" spans="1:1">
      <c r="A1" s="48" t="s">
        <v>1337</v>
      </c>
    </row>
    <row r="2" ht="42.75" customHeight="1" spans="1:4">
      <c r="A2" s="49" t="s">
        <v>1338</v>
      </c>
      <c r="B2" s="49"/>
      <c r="C2" s="49"/>
      <c r="D2" s="49"/>
    </row>
    <row r="3" ht="21" customHeight="1" spans="4:4">
      <c r="D3" s="50" t="s">
        <v>1339</v>
      </c>
    </row>
    <row r="4" ht="31.5" customHeight="1" spans="1:4">
      <c r="A4" s="51" t="s">
        <v>650</v>
      </c>
      <c r="B4" s="52" t="s">
        <v>1340</v>
      </c>
      <c r="C4" s="52" t="s">
        <v>1341</v>
      </c>
      <c r="D4" s="51" t="s">
        <v>1342</v>
      </c>
    </row>
    <row r="5" ht="36" customHeight="1" spans="1:4">
      <c r="A5" s="53" t="s">
        <v>1343</v>
      </c>
      <c r="B5" s="54">
        <v>1560.77</v>
      </c>
      <c r="C5" s="55">
        <v>1560.27</v>
      </c>
      <c r="D5" s="56">
        <f>(C5-B5)/B5*100</f>
        <v>-0.0320354696720209</v>
      </c>
    </row>
    <row r="6" ht="36" customHeight="1" spans="1:4">
      <c r="A6" s="53" t="s">
        <v>1344</v>
      </c>
      <c r="B6" s="54">
        <v>199.82</v>
      </c>
      <c r="C6" s="55">
        <v>199.82</v>
      </c>
      <c r="D6" s="57">
        <f t="shared" ref="D6:D10" si="0">(C6-B6)/B6*100</f>
        <v>0</v>
      </c>
    </row>
    <row r="7" ht="36" customHeight="1" spans="1:4">
      <c r="A7" s="53" t="s">
        <v>1345</v>
      </c>
      <c r="B7" s="54">
        <v>2132.18</v>
      </c>
      <c r="C7" s="55">
        <f>SUM(C8:C9)</f>
        <v>2114.15</v>
      </c>
      <c r="D7" s="57">
        <f t="shared" si="0"/>
        <v>-0.845613409749634</v>
      </c>
    </row>
    <row r="8" ht="36" customHeight="1" spans="1:4">
      <c r="A8" s="53" t="s">
        <v>1346</v>
      </c>
      <c r="B8" s="54">
        <v>1728.18</v>
      </c>
      <c r="C8" s="55">
        <v>1710.33</v>
      </c>
      <c r="D8" s="57">
        <f t="shared" si="0"/>
        <v>-1.03287851959866</v>
      </c>
    </row>
    <row r="9" ht="36" customHeight="1" spans="1:4">
      <c r="A9" s="53" t="s">
        <v>1347</v>
      </c>
      <c r="B9" s="54">
        <v>404</v>
      </c>
      <c r="C9" s="55">
        <v>403.82</v>
      </c>
      <c r="D9" s="57">
        <f t="shared" si="0"/>
        <v>-0.0445544554455462</v>
      </c>
    </row>
    <row r="10" ht="36" customHeight="1" spans="1:4">
      <c r="A10" s="51" t="s">
        <v>634</v>
      </c>
      <c r="B10" s="58">
        <v>3892.77</v>
      </c>
      <c r="C10" s="59">
        <f>C7+C6+C5</f>
        <v>3874.24</v>
      </c>
      <c r="D10" s="60">
        <f t="shared" si="0"/>
        <v>-0.476010655651368</v>
      </c>
    </row>
  </sheetData>
  <mergeCells count="1">
    <mergeCell ref="A2:D2"/>
  </mergeCells>
  <printOptions horizontalCentered="1"/>
  <pageMargins left="0.314583333333333" right="0.314583333333333" top="0.747916666666667" bottom="0.747916666666667" header="0.314583333333333" footer="0.314583333333333"/>
  <pageSetup paperSize="9" fitToHeight="0" pageOrder="overThenDown" orientation="portrait" horizontalDpi="600"/>
  <headerFooter alignWithMargins="0">
    <oddFooter>&amp;C&amp;P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399945066682943"/>
    <pageSetUpPr fitToPage="1"/>
  </sheetPr>
  <dimension ref="A1:L37"/>
  <sheetViews>
    <sheetView showZeros="0" tabSelected="1" view="pageBreakPreview" zoomScaleNormal="100" topLeftCell="A17" workbookViewId="0">
      <selection activeCell="F20" sqref="F20"/>
    </sheetView>
  </sheetViews>
  <sheetFormatPr defaultColWidth="9" defaultRowHeight="13.5"/>
  <cols>
    <col min="1" max="1" width="5.75" customWidth="1"/>
    <col min="2" max="2" width="9.625" customWidth="1"/>
    <col min="3" max="3" width="7.75" style="1" customWidth="1"/>
    <col min="4" max="4" width="24.25" customWidth="1"/>
    <col min="5" max="5" width="7.625" customWidth="1"/>
    <col min="6" max="6" width="7.75" customWidth="1"/>
    <col min="7" max="7" width="6.25" customWidth="1"/>
    <col min="8" max="8" width="6.75" style="1" customWidth="1"/>
    <col min="9" max="9" width="12.125" customWidth="1"/>
    <col min="10" max="10" width="5.5" customWidth="1"/>
    <col min="11" max="11" width="34.375" customWidth="1"/>
    <col min="12" max="12" width="9" style="1"/>
  </cols>
  <sheetData>
    <row r="1" ht="21" customHeight="1" spans="1:12">
      <c r="A1" s="2" t="s">
        <v>1348</v>
      </c>
      <c r="B1" s="2"/>
      <c r="C1" s="3"/>
      <c r="D1" s="4"/>
      <c r="E1" s="4"/>
      <c r="F1" s="4"/>
      <c r="G1" s="4"/>
      <c r="H1" s="3"/>
      <c r="I1" s="4"/>
      <c r="J1" s="4"/>
      <c r="K1" s="4"/>
      <c r="L1" s="3"/>
    </row>
    <row r="2" ht="35.25" customHeight="1" spans="1:12">
      <c r="A2" s="5" t="s">
        <v>1349</v>
      </c>
      <c r="B2" s="5"/>
      <c r="C2" s="6"/>
      <c r="D2" s="5"/>
      <c r="E2" s="5"/>
      <c r="F2" s="5"/>
      <c r="G2" s="5"/>
      <c r="H2" s="6"/>
      <c r="I2" s="5"/>
      <c r="J2" s="5"/>
      <c r="K2" s="5"/>
      <c r="L2" s="6"/>
    </row>
    <row r="3" ht="32.25" customHeight="1" spans="1:12">
      <c r="A3" s="7"/>
      <c r="B3" s="7"/>
      <c r="C3" s="8"/>
      <c r="D3" s="7"/>
      <c r="E3" s="7"/>
      <c r="F3" s="7"/>
      <c r="G3" s="7"/>
      <c r="H3" s="8"/>
      <c r="I3" s="41" t="s">
        <v>414</v>
      </c>
      <c r="J3" s="41"/>
      <c r="K3" s="41"/>
      <c r="L3" s="42"/>
    </row>
    <row r="4" spans="1:12">
      <c r="A4" s="9" t="s">
        <v>713</v>
      </c>
      <c r="B4" s="10" t="s">
        <v>1350</v>
      </c>
      <c r="C4" s="11" t="s">
        <v>1351</v>
      </c>
      <c r="D4" s="10" t="s">
        <v>1352</v>
      </c>
      <c r="E4" s="10" t="s">
        <v>1353</v>
      </c>
      <c r="F4" s="10" t="s">
        <v>1354</v>
      </c>
      <c r="G4" s="10" t="s">
        <v>1355</v>
      </c>
      <c r="H4" s="11" t="s">
        <v>1356</v>
      </c>
      <c r="I4" s="10" t="s">
        <v>1357</v>
      </c>
      <c r="J4" s="10" t="s">
        <v>1358</v>
      </c>
      <c r="K4" s="10" t="s">
        <v>1359</v>
      </c>
      <c r="L4" s="11" t="s">
        <v>1360</v>
      </c>
    </row>
    <row r="5" ht="50.25" customHeight="1" spans="1:12">
      <c r="A5" s="10"/>
      <c r="B5" s="10"/>
      <c r="C5" s="11"/>
      <c r="D5" s="10"/>
      <c r="E5" s="10"/>
      <c r="F5" s="10"/>
      <c r="G5" s="10"/>
      <c r="H5" s="11"/>
      <c r="I5" s="10"/>
      <c r="J5" s="10"/>
      <c r="K5" s="10"/>
      <c r="L5" s="11"/>
    </row>
    <row r="6" ht="87.95" customHeight="1" spans="1:12">
      <c r="A6" s="12">
        <v>1</v>
      </c>
      <c r="B6" s="13" t="s">
        <v>803</v>
      </c>
      <c r="C6" s="14">
        <v>62130.86</v>
      </c>
      <c r="D6" s="13" t="s">
        <v>1361</v>
      </c>
      <c r="E6" s="15">
        <v>2017.09</v>
      </c>
      <c r="F6" s="16" t="s">
        <v>1362</v>
      </c>
      <c r="G6" s="17" t="s">
        <v>1363</v>
      </c>
      <c r="H6" s="14">
        <v>7500</v>
      </c>
      <c r="I6" s="43" t="s">
        <v>1364</v>
      </c>
      <c r="J6" s="26" t="s">
        <v>1365</v>
      </c>
      <c r="K6" s="20" t="s">
        <v>1366</v>
      </c>
      <c r="L6" s="30">
        <v>6000</v>
      </c>
    </row>
    <row r="7" ht="75" customHeight="1" spans="1:12">
      <c r="A7" s="12">
        <v>2</v>
      </c>
      <c r="B7" s="18" t="s">
        <v>1367</v>
      </c>
      <c r="C7" s="14">
        <v>56604</v>
      </c>
      <c r="D7" s="13" t="s">
        <v>1368</v>
      </c>
      <c r="E7" s="15">
        <v>2019.12</v>
      </c>
      <c r="F7" s="16">
        <v>2021.12</v>
      </c>
      <c r="G7" s="17" t="s">
        <v>1363</v>
      </c>
      <c r="H7" s="14">
        <v>8017</v>
      </c>
      <c r="I7" s="43" t="s">
        <v>754</v>
      </c>
      <c r="J7" s="26" t="s">
        <v>1365</v>
      </c>
      <c r="K7" s="20" t="s">
        <v>1369</v>
      </c>
      <c r="L7" s="30">
        <v>7550</v>
      </c>
    </row>
    <row r="8" ht="69.95" customHeight="1" spans="1:12">
      <c r="A8" s="12">
        <v>3</v>
      </c>
      <c r="B8" s="13" t="s">
        <v>1370</v>
      </c>
      <c r="C8" s="14">
        <v>32365.61</v>
      </c>
      <c r="D8" s="13" t="s">
        <v>1371</v>
      </c>
      <c r="E8" s="15">
        <v>2020.05</v>
      </c>
      <c r="F8" s="16" t="s">
        <v>1372</v>
      </c>
      <c r="G8" s="17" t="s">
        <v>1363</v>
      </c>
      <c r="H8" s="14">
        <v>9000</v>
      </c>
      <c r="I8" s="43" t="s">
        <v>1373</v>
      </c>
      <c r="J8" s="26" t="s">
        <v>1365</v>
      </c>
      <c r="K8" s="20" t="s">
        <v>1374</v>
      </c>
      <c r="L8" s="30">
        <v>6000</v>
      </c>
    </row>
    <row r="9" ht="96" customHeight="1" spans="1:12">
      <c r="A9" s="12">
        <v>4</v>
      </c>
      <c r="B9" s="13" t="s">
        <v>800</v>
      </c>
      <c r="C9" s="14">
        <v>62978</v>
      </c>
      <c r="D9" s="13" t="s">
        <v>1375</v>
      </c>
      <c r="E9" s="15">
        <v>2018.09</v>
      </c>
      <c r="F9" s="15">
        <v>2024.12</v>
      </c>
      <c r="G9" s="19" t="s">
        <v>1363</v>
      </c>
      <c r="H9" s="14">
        <v>4800</v>
      </c>
      <c r="I9" s="13" t="s">
        <v>1376</v>
      </c>
      <c r="J9" s="26" t="s">
        <v>1365</v>
      </c>
      <c r="K9" s="13" t="s">
        <v>1377</v>
      </c>
      <c r="L9" s="30">
        <v>2600</v>
      </c>
    </row>
    <row r="10" ht="78" customHeight="1" spans="1:12">
      <c r="A10" s="12">
        <v>5</v>
      </c>
      <c r="B10" s="13" t="s">
        <v>1378</v>
      </c>
      <c r="C10" s="14">
        <v>27663</v>
      </c>
      <c r="D10" s="13" t="s">
        <v>1379</v>
      </c>
      <c r="E10" s="15">
        <v>2020.08</v>
      </c>
      <c r="F10" s="15" t="s">
        <v>1380</v>
      </c>
      <c r="G10" s="19" t="s">
        <v>1363</v>
      </c>
      <c r="H10" s="14">
        <v>7350</v>
      </c>
      <c r="I10" s="13" t="s">
        <v>1381</v>
      </c>
      <c r="J10" s="26" t="s">
        <v>1365</v>
      </c>
      <c r="K10" s="20" t="s">
        <v>1382</v>
      </c>
      <c r="L10" s="30">
        <v>1960</v>
      </c>
    </row>
    <row r="11" ht="84" customHeight="1" spans="1:12">
      <c r="A11" s="12">
        <v>6</v>
      </c>
      <c r="B11" s="20" t="s">
        <v>1383</v>
      </c>
      <c r="C11" s="21">
        <v>246000</v>
      </c>
      <c r="D11" s="20" t="s">
        <v>1384</v>
      </c>
      <c r="E11" s="12" t="s">
        <v>1385</v>
      </c>
      <c r="F11" s="22" t="s">
        <v>1386</v>
      </c>
      <c r="G11" s="17" t="s">
        <v>1363</v>
      </c>
      <c r="H11" s="21">
        <v>103890</v>
      </c>
      <c r="I11" s="20" t="s">
        <v>1387</v>
      </c>
      <c r="J11" s="26" t="s">
        <v>1388</v>
      </c>
      <c r="K11" s="44" t="s">
        <v>1389</v>
      </c>
      <c r="L11" s="30">
        <v>74090</v>
      </c>
    </row>
    <row r="12" ht="114" customHeight="1" spans="1:12">
      <c r="A12" s="12">
        <v>7</v>
      </c>
      <c r="B12" s="20" t="s">
        <v>1390</v>
      </c>
      <c r="C12" s="21">
        <v>139414</v>
      </c>
      <c r="D12" s="20" t="s">
        <v>1391</v>
      </c>
      <c r="E12" s="12" t="s">
        <v>1385</v>
      </c>
      <c r="F12" s="12" t="s">
        <v>1392</v>
      </c>
      <c r="G12" s="17" t="s">
        <v>1363</v>
      </c>
      <c r="H12" s="21">
        <v>18000</v>
      </c>
      <c r="I12" s="20" t="s">
        <v>1393</v>
      </c>
      <c r="J12" s="26" t="s">
        <v>1388</v>
      </c>
      <c r="K12" s="20" t="s">
        <v>1394</v>
      </c>
      <c r="L12" s="30">
        <v>17620</v>
      </c>
    </row>
    <row r="13" ht="99" customHeight="1" spans="1:12">
      <c r="A13" s="12">
        <v>8</v>
      </c>
      <c r="B13" s="20" t="s">
        <v>1395</v>
      </c>
      <c r="C13" s="21">
        <v>111786</v>
      </c>
      <c r="D13" s="20" t="s">
        <v>1396</v>
      </c>
      <c r="E13" s="12" t="s">
        <v>1385</v>
      </c>
      <c r="F13" s="12" t="s">
        <v>1397</v>
      </c>
      <c r="G13" s="17" t="s">
        <v>1398</v>
      </c>
      <c r="H13" s="21">
        <v>11417</v>
      </c>
      <c r="I13" s="20" t="s">
        <v>1399</v>
      </c>
      <c r="J13" s="26" t="s">
        <v>1388</v>
      </c>
      <c r="K13" s="20" t="s">
        <v>1400</v>
      </c>
      <c r="L13" s="30">
        <v>11400</v>
      </c>
    </row>
    <row r="14" ht="87.95" customHeight="1" spans="1:12">
      <c r="A14" s="12">
        <v>9</v>
      </c>
      <c r="B14" s="20" t="s">
        <v>1401</v>
      </c>
      <c r="C14" s="21">
        <v>389403</v>
      </c>
      <c r="D14" s="20" t="s">
        <v>1402</v>
      </c>
      <c r="E14" s="12" t="s">
        <v>1403</v>
      </c>
      <c r="F14" s="12" t="s">
        <v>1392</v>
      </c>
      <c r="G14" s="17" t="s">
        <v>1363</v>
      </c>
      <c r="H14" s="21">
        <v>40000</v>
      </c>
      <c r="I14" s="20" t="s">
        <v>1404</v>
      </c>
      <c r="J14" s="26" t="s">
        <v>1388</v>
      </c>
      <c r="K14" s="44" t="s">
        <v>1405</v>
      </c>
      <c r="L14" s="30">
        <v>30840</v>
      </c>
    </row>
    <row r="15" ht="144" customHeight="1" spans="1:12">
      <c r="A15" s="12">
        <v>10</v>
      </c>
      <c r="B15" s="23" t="s">
        <v>1406</v>
      </c>
      <c r="C15" s="24">
        <v>216200</v>
      </c>
      <c r="D15" s="13" t="s">
        <v>1407</v>
      </c>
      <c r="E15" s="25">
        <v>2017</v>
      </c>
      <c r="F15" s="25">
        <v>2021</v>
      </c>
      <c r="G15" s="26" t="s">
        <v>1363</v>
      </c>
      <c r="H15" s="24">
        <v>11250</v>
      </c>
      <c r="I15" s="23" t="s">
        <v>1408</v>
      </c>
      <c r="J15" s="26" t="s">
        <v>1388</v>
      </c>
      <c r="K15" s="23" t="s">
        <v>1409</v>
      </c>
      <c r="L15" s="24">
        <v>11250</v>
      </c>
    </row>
    <row r="16" ht="98.1" customHeight="1" spans="1:12">
      <c r="A16" s="12">
        <v>11</v>
      </c>
      <c r="B16" s="27" t="s">
        <v>734</v>
      </c>
      <c r="C16" s="28">
        <v>86014</v>
      </c>
      <c r="D16" s="27" t="s">
        <v>1410</v>
      </c>
      <c r="E16" s="12">
        <v>2019</v>
      </c>
      <c r="F16" s="12">
        <v>2021</v>
      </c>
      <c r="G16" s="17" t="s">
        <v>1363</v>
      </c>
      <c r="H16" s="21">
        <v>20000</v>
      </c>
      <c r="I16" s="27" t="s">
        <v>1411</v>
      </c>
      <c r="J16" s="26" t="s">
        <v>1412</v>
      </c>
      <c r="K16" s="20" t="s">
        <v>1409</v>
      </c>
      <c r="L16" s="30">
        <v>12273</v>
      </c>
    </row>
    <row r="17" ht="177" customHeight="1" spans="1:12">
      <c r="A17" s="12">
        <v>12</v>
      </c>
      <c r="B17" s="13" t="s">
        <v>1413</v>
      </c>
      <c r="C17" s="14">
        <v>40398</v>
      </c>
      <c r="D17" s="13" t="s">
        <v>1414</v>
      </c>
      <c r="E17" s="15">
        <v>2019</v>
      </c>
      <c r="F17" s="15">
        <v>2022</v>
      </c>
      <c r="G17" s="17" t="s">
        <v>1363</v>
      </c>
      <c r="H17" s="21">
        <v>8000</v>
      </c>
      <c r="I17" s="20" t="s">
        <v>1415</v>
      </c>
      <c r="J17" s="26" t="s">
        <v>1412</v>
      </c>
      <c r="K17" s="20" t="s">
        <v>1416</v>
      </c>
      <c r="L17" s="30">
        <v>7445</v>
      </c>
    </row>
    <row r="18" ht="66.95" customHeight="1" spans="1:12">
      <c r="A18" s="12">
        <v>13</v>
      </c>
      <c r="B18" s="20" t="s">
        <v>1417</v>
      </c>
      <c r="C18" s="21">
        <v>15977</v>
      </c>
      <c r="D18" s="20" t="s">
        <v>1418</v>
      </c>
      <c r="E18" s="12">
        <v>2020.04</v>
      </c>
      <c r="F18" s="12">
        <v>2022.06</v>
      </c>
      <c r="G18" s="17" t="s">
        <v>1363</v>
      </c>
      <c r="H18" s="21">
        <v>4500</v>
      </c>
      <c r="I18" s="44" t="s">
        <v>1419</v>
      </c>
      <c r="J18" s="45" t="s">
        <v>1420</v>
      </c>
      <c r="K18" s="20" t="s">
        <v>1421</v>
      </c>
      <c r="L18" s="30">
        <v>4252</v>
      </c>
    </row>
    <row r="19" ht="54" customHeight="1" spans="1:12">
      <c r="A19" s="12">
        <v>14</v>
      </c>
      <c r="B19" s="20" t="s">
        <v>1422</v>
      </c>
      <c r="C19" s="21">
        <v>11800</v>
      </c>
      <c r="D19" s="20" t="s">
        <v>1423</v>
      </c>
      <c r="E19" s="12">
        <v>2020.03</v>
      </c>
      <c r="F19" s="12">
        <v>2021.11</v>
      </c>
      <c r="G19" s="17" t="s">
        <v>1363</v>
      </c>
      <c r="H19" s="21">
        <v>4200</v>
      </c>
      <c r="I19" s="20" t="s">
        <v>754</v>
      </c>
      <c r="J19" s="45" t="s">
        <v>1420</v>
      </c>
      <c r="K19" s="20" t="s">
        <v>1424</v>
      </c>
      <c r="L19" s="30">
        <v>3050</v>
      </c>
    </row>
    <row r="20" ht="72" customHeight="1" spans="1:12">
      <c r="A20" s="12">
        <v>15</v>
      </c>
      <c r="B20" s="29" t="s">
        <v>1425</v>
      </c>
      <c r="C20" s="30">
        <v>23935.62</v>
      </c>
      <c r="D20" s="29" t="s">
        <v>1426</v>
      </c>
      <c r="E20" s="31" t="s">
        <v>1427</v>
      </c>
      <c r="F20" s="31" t="s">
        <v>1428</v>
      </c>
      <c r="G20" s="32" t="s">
        <v>1363</v>
      </c>
      <c r="H20" s="30">
        <v>3000</v>
      </c>
      <c r="I20" s="29" t="s">
        <v>1429</v>
      </c>
      <c r="J20" s="46" t="s">
        <v>1430</v>
      </c>
      <c r="K20" s="23" t="s">
        <v>1409</v>
      </c>
      <c r="L20" s="30">
        <v>1819</v>
      </c>
    </row>
    <row r="21" ht="84.95" customHeight="1" spans="1:12">
      <c r="A21" s="12">
        <v>16</v>
      </c>
      <c r="B21" s="33" t="s">
        <v>1431</v>
      </c>
      <c r="C21" s="30">
        <v>11205.34</v>
      </c>
      <c r="D21" s="29" t="s">
        <v>1432</v>
      </c>
      <c r="E21" s="31" t="s">
        <v>1433</v>
      </c>
      <c r="F21" s="31" t="s">
        <v>1434</v>
      </c>
      <c r="G21" s="32" t="s">
        <v>1363</v>
      </c>
      <c r="H21" s="30">
        <v>3000</v>
      </c>
      <c r="I21" s="29" t="s">
        <v>1435</v>
      </c>
      <c r="J21" s="46" t="s">
        <v>1430</v>
      </c>
      <c r="K21" s="23" t="s">
        <v>1436</v>
      </c>
      <c r="L21" s="30">
        <v>1250</v>
      </c>
    </row>
    <row r="22" ht="174.95" customHeight="1" spans="1:12">
      <c r="A22" s="12">
        <v>17</v>
      </c>
      <c r="B22" s="20" t="s">
        <v>1437</v>
      </c>
      <c r="C22" s="34">
        <v>305143</v>
      </c>
      <c r="D22" s="20" t="s">
        <v>1438</v>
      </c>
      <c r="E22" s="35">
        <v>2017</v>
      </c>
      <c r="F22" s="35">
        <v>2023</v>
      </c>
      <c r="G22" s="26" t="s">
        <v>1363</v>
      </c>
      <c r="H22" s="34">
        <v>68750</v>
      </c>
      <c r="I22" s="20" t="s">
        <v>1439</v>
      </c>
      <c r="J22" s="26" t="s">
        <v>1430</v>
      </c>
      <c r="K22" s="20" t="s">
        <v>1440</v>
      </c>
      <c r="L22" s="30">
        <v>45000</v>
      </c>
    </row>
    <row r="23" ht="125.1" customHeight="1" spans="1:12">
      <c r="A23" s="12">
        <v>18</v>
      </c>
      <c r="B23" s="36" t="s">
        <v>1441</v>
      </c>
      <c r="C23" s="34">
        <v>169024.72</v>
      </c>
      <c r="D23" s="20" t="s">
        <v>1442</v>
      </c>
      <c r="E23" s="35">
        <v>2019</v>
      </c>
      <c r="F23" s="35">
        <v>2022</v>
      </c>
      <c r="G23" s="26" t="s">
        <v>1363</v>
      </c>
      <c r="H23" s="34">
        <v>37700</v>
      </c>
      <c r="I23" s="44" t="s">
        <v>1443</v>
      </c>
      <c r="J23" s="26" t="s">
        <v>1430</v>
      </c>
      <c r="K23" s="20" t="s">
        <v>1444</v>
      </c>
      <c r="L23" s="30">
        <v>10510</v>
      </c>
    </row>
    <row r="24" ht="96" customHeight="1" spans="1:12">
      <c r="A24" s="12">
        <v>19</v>
      </c>
      <c r="B24" s="20" t="s">
        <v>1445</v>
      </c>
      <c r="C24" s="34">
        <v>81372</v>
      </c>
      <c r="D24" s="20" t="s">
        <v>1446</v>
      </c>
      <c r="E24" s="35">
        <v>2018</v>
      </c>
      <c r="F24" s="35">
        <v>2022</v>
      </c>
      <c r="G24" s="26" t="s">
        <v>1363</v>
      </c>
      <c r="H24" s="34">
        <v>3300</v>
      </c>
      <c r="I24" s="20" t="s">
        <v>1447</v>
      </c>
      <c r="J24" s="26" t="s">
        <v>1430</v>
      </c>
      <c r="K24" s="20" t="s">
        <v>1448</v>
      </c>
      <c r="L24" s="34">
        <v>3300</v>
      </c>
    </row>
    <row r="25" ht="60.95" customHeight="1" spans="1:12">
      <c r="A25" s="12">
        <v>20</v>
      </c>
      <c r="B25" s="20" t="s">
        <v>1449</v>
      </c>
      <c r="C25" s="34">
        <v>13527.06</v>
      </c>
      <c r="D25" s="20" t="s">
        <v>1450</v>
      </c>
      <c r="E25" s="35">
        <v>2019</v>
      </c>
      <c r="F25" s="35">
        <v>2021</v>
      </c>
      <c r="G25" s="26" t="s">
        <v>1363</v>
      </c>
      <c r="H25" s="34">
        <v>3000</v>
      </c>
      <c r="I25" s="20" t="s">
        <v>754</v>
      </c>
      <c r="J25" s="26" t="s">
        <v>1430</v>
      </c>
      <c r="K25" s="20" t="s">
        <v>1451</v>
      </c>
      <c r="L25" s="30">
        <v>1871</v>
      </c>
    </row>
    <row r="26" ht="69" customHeight="1" spans="1:12">
      <c r="A26" s="12">
        <v>21</v>
      </c>
      <c r="B26" s="20" t="s">
        <v>1452</v>
      </c>
      <c r="C26" s="21">
        <v>55684.63</v>
      </c>
      <c r="D26" s="20" t="s">
        <v>1453</v>
      </c>
      <c r="E26" s="37" t="s">
        <v>1454</v>
      </c>
      <c r="F26" s="38">
        <v>2021.1</v>
      </c>
      <c r="G26" s="17" t="s">
        <v>1363</v>
      </c>
      <c r="H26" s="21">
        <v>10000</v>
      </c>
      <c r="I26" s="20" t="s">
        <v>754</v>
      </c>
      <c r="J26" s="26" t="s">
        <v>1430</v>
      </c>
      <c r="K26" s="20" t="s">
        <v>1455</v>
      </c>
      <c r="L26" s="21">
        <v>10000</v>
      </c>
    </row>
    <row r="27" ht="99" customHeight="1" spans="1:12">
      <c r="A27" s="12">
        <v>22</v>
      </c>
      <c r="B27" s="36" t="s">
        <v>1456</v>
      </c>
      <c r="C27" s="34">
        <v>60780.42</v>
      </c>
      <c r="D27" s="20" t="s">
        <v>1457</v>
      </c>
      <c r="E27" s="37" t="s">
        <v>1458</v>
      </c>
      <c r="F27" s="37" t="s">
        <v>1459</v>
      </c>
      <c r="G27" s="26" t="s">
        <v>1363</v>
      </c>
      <c r="H27" s="34">
        <v>40500</v>
      </c>
      <c r="I27" s="20" t="s">
        <v>1460</v>
      </c>
      <c r="J27" s="26" t="s">
        <v>1461</v>
      </c>
      <c r="K27" s="20" t="s">
        <v>1462</v>
      </c>
      <c r="L27" s="30">
        <v>23588</v>
      </c>
    </row>
    <row r="28" ht="135" customHeight="1" spans="1:12">
      <c r="A28" s="12">
        <v>23</v>
      </c>
      <c r="B28" s="29" t="s">
        <v>1463</v>
      </c>
      <c r="C28" s="30">
        <v>84000</v>
      </c>
      <c r="D28" s="29" t="s">
        <v>1464</v>
      </c>
      <c r="E28" s="39">
        <v>2021</v>
      </c>
      <c r="F28" s="39">
        <v>2030</v>
      </c>
      <c r="G28" s="26" t="s">
        <v>1363</v>
      </c>
      <c r="H28" s="30">
        <v>4000</v>
      </c>
      <c r="I28" s="29" t="s">
        <v>1465</v>
      </c>
      <c r="J28" s="46" t="s">
        <v>1466</v>
      </c>
      <c r="K28" s="47" t="s">
        <v>1467</v>
      </c>
      <c r="L28" s="30">
        <v>150</v>
      </c>
    </row>
    <row r="29" ht="60.95" customHeight="1" spans="1:12">
      <c r="A29" s="12">
        <v>24</v>
      </c>
      <c r="B29" s="40" t="s">
        <v>1468</v>
      </c>
      <c r="C29" s="30">
        <v>17101.25</v>
      </c>
      <c r="D29" s="29" t="s">
        <v>1469</v>
      </c>
      <c r="E29" s="39">
        <v>2019</v>
      </c>
      <c r="F29" s="39">
        <v>2021</v>
      </c>
      <c r="G29" s="26" t="s">
        <v>1363</v>
      </c>
      <c r="H29" s="30">
        <v>5000</v>
      </c>
      <c r="I29" s="29" t="s">
        <v>754</v>
      </c>
      <c r="J29" s="46" t="s">
        <v>1461</v>
      </c>
      <c r="K29" s="47" t="s">
        <v>1470</v>
      </c>
      <c r="L29" s="30">
        <v>4668</v>
      </c>
    </row>
    <row r="30" ht="72" customHeight="1" spans="1:12">
      <c r="A30" s="12">
        <v>25</v>
      </c>
      <c r="B30" s="29" t="s">
        <v>1471</v>
      </c>
      <c r="C30" s="30">
        <v>160100</v>
      </c>
      <c r="D30" s="29" t="s">
        <v>1472</v>
      </c>
      <c r="E30" s="31"/>
      <c r="F30" s="31"/>
      <c r="G30" s="32" t="s">
        <v>1363</v>
      </c>
      <c r="H30" s="30">
        <v>112500</v>
      </c>
      <c r="I30" s="29" t="s">
        <v>1473</v>
      </c>
      <c r="J30" s="46" t="s">
        <v>1430</v>
      </c>
      <c r="K30" s="23" t="s">
        <v>1474</v>
      </c>
      <c r="L30" s="30">
        <v>72871</v>
      </c>
    </row>
    <row r="31" ht="17.25" customHeight="1"/>
    <row r="32" ht="17.25" customHeight="1"/>
    <row r="33" ht="17.25" customHeight="1"/>
    <row r="34" ht="17.25" customHeight="1"/>
    <row r="35" ht="17.25" customHeight="1"/>
    <row r="36" ht="17.25" customHeight="1"/>
    <row r="37" ht="15.75" customHeight="1"/>
  </sheetData>
  <mergeCells count="15">
    <mergeCell ref="A1:B1"/>
    <mergeCell ref="A2:L2"/>
    <mergeCell ref="I3:L3"/>
    <mergeCell ref="A4:A5"/>
    <mergeCell ref="B4:B5"/>
    <mergeCell ref="C4:C5"/>
    <mergeCell ref="D4:D5"/>
    <mergeCell ref="E4:E5"/>
    <mergeCell ref="F4:F5"/>
    <mergeCell ref="G4:G5"/>
    <mergeCell ref="H4:H5"/>
    <mergeCell ref="I4:I5"/>
    <mergeCell ref="J4:J5"/>
    <mergeCell ref="K4:K5"/>
    <mergeCell ref="L4:L5"/>
  </mergeCells>
  <printOptions horizontalCentered="1"/>
  <pageMargins left="0.236111111111111" right="0.236111111111111" top="0.747916666666667" bottom="0.747916666666667" header="0.314583333333333" footer="0.314583333333333"/>
  <pageSetup paperSize="9" fitToHeight="0" pageOrder="overThenDown" orientation="landscape" horizontalDpi="600"/>
  <headerFooter alignWithMargins="0">
    <oddFooter>&amp;C&amp;P</oddFooter>
  </headerFooter>
  <rowBreaks count="6" manualBreakCount="6">
    <brk id="9" max="16383" man="1"/>
    <brk id="13" max="16383" man="1"/>
    <brk id="16" max="16383" man="1"/>
    <brk id="20" max="16383" man="1"/>
    <brk id="23" max="16383" man="1"/>
    <brk id="27"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399914548173467"/>
  </sheetPr>
  <dimension ref="A1:D98"/>
  <sheetViews>
    <sheetView showZeros="0" workbookViewId="0">
      <selection activeCell="N35" sqref="N35"/>
    </sheetView>
  </sheetViews>
  <sheetFormatPr defaultColWidth="9" defaultRowHeight="14.25" outlineLevelCol="3"/>
  <cols>
    <col min="1" max="1" width="42.75" style="118" customWidth="1"/>
    <col min="2" max="2" width="13.625" style="119" customWidth="1"/>
    <col min="3" max="3" width="32.375" style="120" customWidth="1"/>
    <col min="4" max="4" width="14.25" style="121" customWidth="1"/>
    <col min="5" max="16384" width="9" style="120"/>
  </cols>
  <sheetData>
    <row r="1" ht="20.25" customHeight="1" spans="1:4">
      <c r="A1" s="65" t="s">
        <v>412</v>
      </c>
      <c r="B1" s="65"/>
      <c r="C1" s="65"/>
      <c r="D1" s="65"/>
    </row>
    <row r="2" ht="22.5" spans="1:4">
      <c r="A2" s="66" t="s">
        <v>413</v>
      </c>
      <c r="B2" s="66"/>
      <c r="C2" s="66"/>
      <c r="D2" s="66"/>
    </row>
    <row r="3" ht="20.25" customHeight="1" spans="1:4">
      <c r="A3" s="90"/>
      <c r="B3" s="90"/>
      <c r="C3" s="462"/>
      <c r="D3" s="463" t="s">
        <v>414</v>
      </c>
    </row>
    <row r="4" ht="24" customHeight="1" spans="1:4">
      <c r="A4" s="464" t="s">
        <v>415</v>
      </c>
      <c r="B4" s="465" t="s">
        <v>416</v>
      </c>
      <c r="C4" s="464" t="s">
        <v>417</v>
      </c>
      <c r="D4" s="465" t="s">
        <v>416</v>
      </c>
    </row>
    <row r="5" ht="20.1" customHeight="1" spans="1:4">
      <c r="A5" s="466" t="s">
        <v>418</v>
      </c>
      <c r="B5" s="467">
        <f>B6+B39+B40+B41</f>
        <v>2010896</v>
      </c>
      <c r="C5" s="412" t="s">
        <v>419</v>
      </c>
      <c r="D5" s="468">
        <f>D6+D9+D10+D11</f>
        <v>773991</v>
      </c>
    </row>
    <row r="6" ht="20.1" customHeight="1" spans="1:4">
      <c r="A6" s="434" t="s">
        <v>420</v>
      </c>
      <c r="B6" s="99">
        <f>B7+B8+B21</f>
        <v>866589</v>
      </c>
      <c r="C6" s="469" t="s">
        <v>421</v>
      </c>
      <c r="D6" s="99">
        <v>62670</v>
      </c>
    </row>
    <row r="7" ht="20.1" customHeight="1" spans="1:4">
      <c r="A7" s="434" t="s">
        <v>422</v>
      </c>
      <c r="B7" s="99">
        <v>58562</v>
      </c>
      <c r="C7" s="469" t="s">
        <v>423</v>
      </c>
      <c r="D7" s="99"/>
    </row>
    <row r="8" ht="20.1" customHeight="1" spans="1:4">
      <c r="A8" s="434" t="s">
        <v>424</v>
      </c>
      <c r="B8" s="99">
        <f>SUM(B9:B20)</f>
        <v>722781</v>
      </c>
      <c r="C8" s="469" t="s">
        <v>425</v>
      </c>
      <c r="D8" s="99">
        <v>62670</v>
      </c>
    </row>
    <row r="9" ht="20.1" customHeight="1" spans="1:4">
      <c r="A9" s="434" t="s">
        <v>426</v>
      </c>
      <c r="B9" s="99">
        <v>127</v>
      </c>
      <c r="C9" s="469" t="s">
        <v>67</v>
      </c>
      <c r="D9" s="470">
        <v>36000</v>
      </c>
    </row>
    <row r="10" ht="20.1" customHeight="1" spans="1:4">
      <c r="A10" s="434" t="s">
        <v>427</v>
      </c>
      <c r="B10" s="99">
        <v>808</v>
      </c>
      <c r="C10" s="469" t="s">
        <v>69</v>
      </c>
      <c r="D10" s="470">
        <v>488182</v>
      </c>
    </row>
    <row r="11" ht="20.1" customHeight="1" spans="1:4">
      <c r="A11" s="434" t="s">
        <v>428</v>
      </c>
      <c r="B11" s="99">
        <v>180000</v>
      </c>
      <c r="C11" s="469" t="s">
        <v>71</v>
      </c>
      <c r="D11" s="471">
        <v>187139</v>
      </c>
    </row>
    <row r="12" ht="20.1" customHeight="1" spans="1:4">
      <c r="A12" s="434" t="s">
        <v>429</v>
      </c>
      <c r="B12" s="99">
        <v>488019</v>
      </c>
      <c r="C12" s="469"/>
      <c r="D12" s="471"/>
    </row>
    <row r="13" ht="20.1" customHeight="1" spans="1:4">
      <c r="A13" s="434" t="s">
        <v>430</v>
      </c>
      <c r="B13" s="99">
        <v>87</v>
      </c>
      <c r="C13" s="469"/>
      <c r="D13" s="471"/>
    </row>
    <row r="14" ht="20.1" customHeight="1" spans="1:4">
      <c r="A14" s="472" t="s">
        <v>431</v>
      </c>
      <c r="B14" s="99">
        <v>10844</v>
      </c>
      <c r="C14" s="473"/>
      <c r="D14" s="474"/>
    </row>
    <row r="15" ht="20.1" customHeight="1" spans="1:4">
      <c r="A15" s="472" t="s">
        <v>432</v>
      </c>
      <c r="B15" s="99">
        <v>34</v>
      </c>
      <c r="C15" s="473"/>
      <c r="D15" s="474"/>
    </row>
    <row r="16" ht="20.1" customHeight="1" spans="1:4">
      <c r="A16" s="472" t="s">
        <v>433</v>
      </c>
      <c r="B16" s="99">
        <v>7607</v>
      </c>
      <c r="C16" s="473"/>
      <c r="D16" s="474"/>
    </row>
    <row r="17" ht="20.1" customHeight="1" spans="1:4">
      <c r="A17" s="472" t="s">
        <v>434</v>
      </c>
      <c r="B17" s="99">
        <v>12809</v>
      </c>
      <c r="C17" s="473"/>
      <c r="D17" s="474"/>
    </row>
    <row r="18" ht="20.1" customHeight="1" spans="1:4">
      <c r="A18" s="472" t="s">
        <v>435</v>
      </c>
      <c r="B18" s="99">
        <v>64</v>
      </c>
      <c r="C18" s="473"/>
      <c r="D18" s="474"/>
    </row>
    <row r="19" ht="20.1" customHeight="1" spans="1:4">
      <c r="A19" s="472" t="s">
        <v>436</v>
      </c>
      <c r="B19" s="99">
        <v>11700</v>
      </c>
      <c r="C19" s="473"/>
      <c r="D19" s="474"/>
    </row>
    <row r="20" ht="20.1" customHeight="1" spans="1:4">
      <c r="A20" s="472" t="s">
        <v>437</v>
      </c>
      <c r="B20" s="99">
        <v>10682</v>
      </c>
      <c r="C20" s="473"/>
      <c r="D20" s="474"/>
    </row>
    <row r="21" ht="20.1" customHeight="1" spans="1:4">
      <c r="A21" s="434" t="s">
        <v>438</v>
      </c>
      <c r="B21" s="99">
        <f>SUM(B22:B38)</f>
        <v>85246</v>
      </c>
      <c r="C21" s="434"/>
      <c r="D21" s="99"/>
    </row>
    <row r="22" ht="20.1" customHeight="1" spans="1:4">
      <c r="A22" s="434" t="s">
        <v>439</v>
      </c>
      <c r="B22" s="99">
        <v>22</v>
      </c>
      <c r="C22" s="475"/>
      <c r="D22" s="99"/>
    </row>
    <row r="23" ht="20.1" customHeight="1" spans="1:4">
      <c r="A23" s="434" t="s">
        <v>440</v>
      </c>
      <c r="B23" s="99">
        <v>646</v>
      </c>
      <c r="C23" s="475"/>
      <c r="D23" s="99"/>
    </row>
    <row r="24" ht="20.1" customHeight="1" spans="1:4">
      <c r="A24" s="434" t="s">
        <v>441</v>
      </c>
      <c r="B24" s="99">
        <v>114</v>
      </c>
      <c r="C24" s="475"/>
      <c r="D24" s="99"/>
    </row>
    <row r="25" ht="20.1" customHeight="1" spans="1:4">
      <c r="A25" s="434" t="s">
        <v>442</v>
      </c>
      <c r="B25" s="99">
        <v>15083</v>
      </c>
      <c r="C25" s="475"/>
      <c r="D25" s="99"/>
    </row>
    <row r="26" ht="20.1" customHeight="1" spans="1:4">
      <c r="A26" s="434" t="s">
        <v>443</v>
      </c>
      <c r="B26" s="99">
        <v>94</v>
      </c>
      <c r="C26" s="475"/>
      <c r="D26" s="99"/>
    </row>
    <row r="27" ht="20.1" customHeight="1" spans="1:4">
      <c r="A27" s="434" t="s">
        <v>444</v>
      </c>
      <c r="B27" s="99">
        <v>102</v>
      </c>
      <c r="C27" s="475"/>
      <c r="D27" s="99"/>
    </row>
    <row r="28" ht="20.1" customHeight="1" spans="1:4">
      <c r="A28" s="476" t="s">
        <v>445</v>
      </c>
      <c r="B28" s="99">
        <v>133</v>
      </c>
      <c r="C28" s="475"/>
      <c r="D28" s="99"/>
    </row>
    <row r="29" ht="20.1" customHeight="1" spans="1:4">
      <c r="A29" s="434" t="s">
        <v>446</v>
      </c>
      <c r="B29" s="99">
        <v>7807</v>
      </c>
      <c r="C29" s="475"/>
      <c r="D29" s="99"/>
    </row>
    <row r="30" ht="20.1" customHeight="1" spans="1:4">
      <c r="A30" s="434" t="s">
        <v>447</v>
      </c>
      <c r="B30" s="99">
        <v>4400</v>
      </c>
      <c r="C30" s="475"/>
      <c r="D30" s="99"/>
    </row>
    <row r="31" ht="20.1" customHeight="1" spans="1:4">
      <c r="A31" s="434" t="s">
        <v>448</v>
      </c>
      <c r="B31" s="99">
        <v>109</v>
      </c>
      <c r="C31" s="475"/>
      <c r="D31" s="99"/>
    </row>
    <row r="32" ht="20.1" customHeight="1" spans="1:4">
      <c r="A32" s="434" t="s">
        <v>449</v>
      </c>
      <c r="B32" s="99">
        <v>264</v>
      </c>
      <c r="C32" s="475"/>
      <c r="D32" s="99"/>
    </row>
    <row r="33" ht="20.1" customHeight="1" spans="1:4">
      <c r="A33" s="434" t="s">
        <v>450</v>
      </c>
      <c r="B33" s="99">
        <v>39794</v>
      </c>
      <c r="C33" s="475"/>
      <c r="D33" s="99"/>
    </row>
    <row r="34" ht="20.1" customHeight="1" spans="1:4">
      <c r="A34" s="434" t="s">
        <v>451</v>
      </c>
      <c r="B34" s="99">
        <v>7540</v>
      </c>
      <c r="C34" s="475"/>
      <c r="D34" s="99"/>
    </row>
    <row r="35" ht="20.1" customHeight="1" spans="1:4">
      <c r="A35" s="434" t="s">
        <v>452</v>
      </c>
      <c r="B35" s="99">
        <v>2254</v>
      </c>
      <c r="C35" s="475"/>
      <c r="D35" s="99"/>
    </row>
    <row r="36" ht="20.1" customHeight="1" spans="1:4">
      <c r="A36" s="434" t="s">
        <v>453</v>
      </c>
      <c r="B36" s="99">
        <v>525</v>
      </c>
      <c r="C36" s="475"/>
      <c r="D36" s="99"/>
    </row>
    <row r="37" ht="20.1" customHeight="1" spans="1:4">
      <c r="A37" s="434" t="s">
        <v>454</v>
      </c>
      <c r="B37" s="99">
        <v>6287</v>
      </c>
      <c r="C37" s="475"/>
      <c r="D37" s="99"/>
    </row>
    <row r="38" ht="20.1" customHeight="1" spans="1:4">
      <c r="A38" s="434" t="s">
        <v>455</v>
      </c>
      <c r="B38" s="99">
        <v>72</v>
      </c>
      <c r="C38" s="475"/>
      <c r="D38" s="99"/>
    </row>
    <row r="39" ht="20.1" customHeight="1" spans="1:4">
      <c r="A39" s="469" t="s">
        <v>456</v>
      </c>
      <c r="B39" s="143">
        <v>15565</v>
      </c>
      <c r="C39" s="475"/>
      <c r="D39" s="99"/>
    </row>
    <row r="40" ht="20.1" customHeight="1" spans="1:4">
      <c r="A40" s="469" t="s">
        <v>457</v>
      </c>
      <c r="B40" s="143">
        <v>1081985</v>
      </c>
      <c r="C40" s="475"/>
      <c r="D40" s="99"/>
    </row>
    <row r="41" ht="20.1" customHeight="1" spans="1:4">
      <c r="A41" s="469" t="s">
        <v>458</v>
      </c>
      <c r="B41" s="143">
        <v>46757</v>
      </c>
      <c r="C41" s="475"/>
      <c r="D41" s="99"/>
    </row>
    <row r="42" ht="24" customHeight="1" spans="1:4">
      <c r="A42" s="229" t="s">
        <v>459</v>
      </c>
      <c r="B42" s="229"/>
      <c r="C42" s="229"/>
      <c r="D42" s="229"/>
    </row>
    <row r="43" ht="20.1" customHeight="1" spans="1:2">
      <c r="A43" s="120"/>
      <c r="B43" s="121"/>
    </row>
    <row r="44" ht="20.1" customHeight="1" spans="1:2">
      <c r="A44" s="120"/>
      <c r="B44" s="121"/>
    </row>
    <row r="45" ht="20.1" customHeight="1" spans="1:2">
      <c r="A45" s="120"/>
      <c r="B45" s="121"/>
    </row>
    <row r="46" ht="20.1" customHeight="1" spans="1:2">
      <c r="A46" s="120"/>
      <c r="B46" s="121"/>
    </row>
    <row r="47" ht="20.1" customHeight="1" spans="1:2">
      <c r="A47" s="120"/>
      <c r="B47" s="121"/>
    </row>
    <row r="48" ht="20.1" customHeight="1" spans="1:2">
      <c r="A48" s="120"/>
      <c r="B48" s="121"/>
    </row>
    <row r="49" ht="20.1" customHeight="1" spans="1:2">
      <c r="A49" s="120"/>
      <c r="B49" s="121"/>
    </row>
    <row r="50" ht="20.1" customHeight="1" spans="1:2">
      <c r="A50" s="120"/>
      <c r="B50" s="121"/>
    </row>
    <row r="51" ht="20.1" customHeight="1" spans="1:2">
      <c r="A51" s="120"/>
      <c r="B51" s="121"/>
    </row>
    <row r="52" ht="20.1" customHeight="1" spans="1:2">
      <c r="A52" s="120"/>
      <c r="B52" s="121"/>
    </row>
    <row r="53" ht="20.1" customHeight="1" spans="1:2">
      <c r="A53" s="120"/>
      <c r="B53" s="121"/>
    </row>
    <row r="54" ht="20.1" customHeight="1" spans="1:2">
      <c r="A54" s="120"/>
      <c r="B54" s="121"/>
    </row>
    <row r="55" ht="20.1" customHeight="1" spans="1:2">
      <c r="A55" s="120"/>
      <c r="B55" s="121"/>
    </row>
    <row r="56" ht="20.1" customHeight="1" spans="1:2">
      <c r="A56" s="120"/>
      <c r="B56" s="121"/>
    </row>
    <row r="57" ht="20.1" customHeight="1" spans="1:2">
      <c r="A57" s="120"/>
      <c r="B57" s="121"/>
    </row>
    <row r="58" ht="20.1" customHeight="1" spans="1:2">
      <c r="A58" s="120"/>
      <c r="B58" s="121"/>
    </row>
    <row r="59" ht="20.1" customHeight="1" spans="1:2">
      <c r="A59" s="120"/>
      <c r="B59" s="121"/>
    </row>
    <row r="60" ht="20.1" customHeight="1" spans="1:2">
      <c r="A60" s="120"/>
      <c r="B60" s="121"/>
    </row>
    <row r="61" ht="20.1" customHeight="1" spans="1:2">
      <c r="A61" s="120"/>
      <c r="B61" s="121"/>
    </row>
    <row r="62" ht="20.1" customHeight="1" spans="1:2">
      <c r="A62" s="120"/>
      <c r="B62" s="121"/>
    </row>
    <row r="63" ht="20.1" customHeight="1" spans="1:2">
      <c r="A63" s="120"/>
      <c r="B63" s="121"/>
    </row>
    <row r="64" ht="20.1" customHeight="1" spans="1:2">
      <c r="A64" s="120"/>
      <c r="B64" s="121"/>
    </row>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row r="88" ht="20.1" customHeight="1"/>
    <row r="89" ht="20.1" customHeight="1"/>
    <row r="90" ht="20.1" customHeight="1"/>
    <row r="91" ht="20.1" customHeight="1"/>
    <row r="92" ht="20.1" customHeight="1"/>
    <row r="93" ht="20.1" customHeight="1"/>
    <row r="94" ht="20.1" customHeight="1"/>
    <row r="95" ht="20.1" customHeight="1"/>
    <row r="96" ht="20.1" customHeight="1"/>
    <row r="97" ht="20.1" customHeight="1"/>
    <row r="98" ht="20.1" customHeight="1"/>
  </sheetData>
  <mergeCells count="4">
    <mergeCell ref="A1:D1"/>
    <mergeCell ref="A2:D2"/>
    <mergeCell ref="A3:B3"/>
    <mergeCell ref="A42:D42"/>
  </mergeCells>
  <printOptions horizontalCentered="1"/>
  <pageMargins left="0.314583333333333" right="0.314583333333333" top="0.708333333333333" bottom="0.314583333333333" header="0.314583333333333" footer="0.314583333333333"/>
  <pageSetup paperSize="9" scale="88" pageOrder="overThenDown" orientation="portrait" horizontalDpi="600"/>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399945066682943"/>
    <pageSetUpPr fitToPage="1"/>
  </sheetPr>
  <dimension ref="A1:V50"/>
  <sheetViews>
    <sheetView workbookViewId="0">
      <selection activeCell="N35" sqref="N35"/>
    </sheetView>
  </sheetViews>
  <sheetFormatPr defaultColWidth="9" defaultRowHeight="14.25"/>
  <cols>
    <col min="1" max="1" width="33" style="426" customWidth="1"/>
    <col min="2" max="2" width="10.25" style="427" customWidth="1"/>
    <col min="3" max="3" width="8.5" style="427" hidden="1" customWidth="1"/>
    <col min="4" max="4" width="10.5" style="427" customWidth="1"/>
    <col min="5" max="5" width="9.625" style="428" customWidth="1"/>
    <col min="6" max="6" width="10" style="427" customWidth="1"/>
    <col min="7" max="8" width="10" style="427" hidden="1" customWidth="1"/>
    <col min="9" max="9" width="8.875" style="427" customWidth="1"/>
    <col min="10" max="10" width="9.875" style="427" customWidth="1"/>
    <col min="11" max="11" width="28.75" style="416" customWidth="1"/>
    <col min="12" max="12" width="10" style="416" customWidth="1"/>
    <col min="13" max="13" width="8.5" style="416" hidden="1" customWidth="1"/>
    <col min="14" max="14" width="10.25" style="416" customWidth="1"/>
    <col min="15" max="15" width="9.625" style="429" customWidth="1"/>
    <col min="16" max="16" width="10.25" style="416" customWidth="1"/>
    <col min="17" max="18" width="10.25" style="416" hidden="1" customWidth="1"/>
    <col min="19" max="19" width="9.5" style="416" customWidth="1"/>
    <col min="20" max="20" width="9.625" style="427" customWidth="1"/>
    <col min="21" max="16384" width="9" style="426"/>
  </cols>
  <sheetData>
    <row r="1" ht="26.25" customHeight="1" spans="1:20">
      <c r="A1" s="65" t="s">
        <v>460</v>
      </c>
      <c r="B1" s="65"/>
      <c r="C1" s="65"/>
      <c r="D1" s="65"/>
      <c r="E1" s="65"/>
      <c r="F1" s="65"/>
      <c r="G1" s="65"/>
      <c r="H1" s="65"/>
      <c r="I1" s="65"/>
      <c r="J1" s="65"/>
      <c r="K1" s="65"/>
      <c r="L1" s="65"/>
      <c r="M1" s="65"/>
      <c r="N1" s="65"/>
      <c r="O1" s="65"/>
      <c r="P1" s="65"/>
      <c r="Q1" s="65"/>
      <c r="R1" s="65"/>
      <c r="S1" s="65"/>
      <c r="T1" s="65"/>
    </row>
    <row r="2" ht="33" customHeight="1" spans="1:20">
      <c r="A2" s="66" t="s">
        <v>461</v>
      </c>
      <c r="B2" s="66"/>
      <c r="C2" s="66"/>
      <c r="D2" s="66"/>
      <c r="E2" s="66"/>
      <c r="F2" s="66"/>
      <c r="G2" s="66"/>
      <c r="H2" s="66"/>
      <c r="I2" s="66"/>
      <c r="J2" s="66"/>
      <c r="K2" s="66"/>
      <c r="L2" s="66"/>
      <c r="M2" s="66"/>
      <c r="N2" s="66"/>
      <c r="O2" s="66"/>
      <c r="P2" s="66"/>
      <c r="Q2" s="66"/>
      <c r="R2" s="66"/>
      <c r="S2" s="66"/>
      <c r="T2" s="66"/>
    </row>
    <row r="3" ht="20.25" customHeight="1" spans="1:20">
      <c r="A3" s="90" t="s">
        <v>462</v>
      </c>
      <c r="B3" s="90"/>
      <c r="C3" s="90"/>
      <c r="D3" s="90"/>
      <c r="E3" s="90"/>
      <c r="F3" s="90"/>
      <c r="G3" s="90"/>
      <c r="H3" s="90"/>
      <c r="I3" s="90"/>
      <c r="J3" s="90"/>
      <c r="K3" s="90"/>
      <c r="L3" s="409"/>
      <c r="M3" s="409"/>
      <c r="N3" s="409"/>
      <c r="O3" s="446"/>
      <c r="P3" s="409"/>
      <c r="Q3" s="409"/>
      <c r="R3" s="457" t="s">
        <v>414</v>
      </c>
      <c r="S3" s="457"/>
      <c r="T3" s="457"/>
    </row>
    <row r="4" ht="61.5" customHeight="1" spans="1:20">
      <c r="A4" s="373" t="s">
        <v>463</v>
      </c>
      <c r="B4" s="375" t="s">
        <v>464</v>
      </c>
      <c r="C4" s="375" t="s">
        <v>465</v>
      </c>
      <c r="D4" s="375" t="s">
        <v>466</v>
      </c>
      <c r="E4" s="430" t="s">
        <v>467</v>
      </c>
      <c r="F4" s="375" t="s">
        <v>416</v>
      </c>
      <c r="G4" s="375" t="s">
        <v>468</v>
      </c>
      <c r="H4" s="375" t="s">
        <v>469</v>
      </c>
      <c r="I4" s="375" t="s">
        <v>470</v>
      </c>
      <c r="J4" s="394" t="s">
        <v>471</v>
      </c>
      <c r="K4" s="373" t="s">
        <v>472</v>
      </c>
      <c r="L4" s="375" t="s">
        <v>464</v>
      </c>
      <c r="M4" s="375" t="s">
        <v>465</v>
      </c>
      <c r="N4" s="375" t="s">
        <v>466</v>
      </c>
      <c r="O4" s="430" t="s">
        <v>467</v>
      </c>
      <c r="P4" s="375" t="s">
        <v>416</v>
      </c>
      <c r="Q4" s="375" t="s">
        <v>468</v>
      </c>
      <c r="R4" s="375" t="s">
        <v>469</v>
      </c>
      <c r="S4" s="375" t="s">
        <v>470</v>
      </c>
      <c r="T4" s="394" t="s">
        <v>471</v>
      </c>
    </row>
    <row r="5" ht="21.75" customHeight="1" spans="1:22">
      <c r="A5" s="396" t="s">
        <v>473</v>
      </c>
      <c r="B5" s="431">
        <f>B6+B16</f>
        <v>4236870</v>
      </c>
      <c r="C5" s="431">
        <f t="shared" ref="C5:G5" si="0">C6+C16</f>
        <v>0</v>
      </c>
      <c r="D5" s="431">
        <f t="shared" si="0"/>
        <v>4606870</v>
      </c>
      <c r="E5" s="431">
        <f t="shared" si="0"/>
        <v>4546738</v>
      </c>
      <c r="F5" s="431">
        <f t="shared" si="0"/>
        <v>4991206</v>
      </c>
      <c r="G5" s="431">
        <f t="shared" si="0"/>
        <v>3945706</v>
      </c>
      <c r="H5" s="432"/>
      <c r="I5" s="447"/>
      <c r="J5" s="448"/>
      <c r="K5" s="396" t="s">
        <v>473</v>
      </c>
      <c r="L5" s="449">
        <f>L6+L16</f>
        <v>4236870</v>
      </c>
      <c r="M5" s="449">
        <f t="shared" ref="M5:Q5" si="1">M6+M16</f>
        <v>0</v>
      </c>
      <c r="N5" s="449">
        <f t="shared" si="1"/>
        <v>4606870</v>
      </c>
      <c r="O5" s="449">
        <f t="shared" si="1"/>
        <v>4546738</v>
      </c>
      <c r="P5" s="449">
        <f t="shared" si="1"/>
        <v>4991206</v>
      </c>
      <c r="Q5" s="449">
        <f t="shared" si="1"/>
        <v>3945706</v>
      </c>
      <c r="R5" s="458"/>
      <c r="S5" s="459"/>
      <c r="T5" s="448"/>
      <c r="V5" s="460"/>
    </row>
    <row r="6" ht="21.75" customHeight="1" spans="1:20">
      <c r="A6" s="433" t="s">
        <v>474</v>
      </c>
      <c r="B6" s="431">
        <f>SUM(B7:B9)</f>
        <v>4005000</v>
      </c>
      <c r="C6" s="431">
        <f t="shared" ref="C6:G6" si="2">SUM(C7:C9)</f>
        <v>0</v>
      </c>
      <c r="D6" s="431">
        <f t="shared" si="2"/>
        <v>3805000</v>
      </c>
      <c r="E6" s="431">
        <f t="shared" si="2"/>
        <v>3805000</v>
      </c>
      <c r="F6" s="431">
        <f t="shared" si="2"/>
        <v>4249468</v>
      </c>
      <c r="G6" s="431">
        <f t="shared" si="2"/>
        <v>2722905</v>
      </c>
      <c r="H6" s="432">
        <f>F6/D6*100</f>
        <v>111.681156373193</v>
      </c>
      <c r="I6" s="432">
        <f>F6/E6*100</f>
        <v>111.681156373193</v>
      </c>
      <c r="J6" s="450">
        <f>(F6/G6-1)*100</f>
        <v>56.0637627827633</v>
      </c>
      <c r="K6" s="433" t="s">
        <v>475</v>
      </c>
      <c r="L6" s="449">
        <f t="shared" ref="L6:Q6" si="3">SUM(L7:L13)</f>
        <v>3775870</v>
      </c>
      <c r="M6" s="449">
        <f t="shared" si="3"/>
        <v>0</v>
      </c>
      <c r="N6" s="449">
        <f t="shared" si="3"/>
        <v>3409970</v>
      </c>
      <c r="O6" s="449">
        <f t="shared" si="3"/>
        <v>3405824</v>
      </c>
      <c r="P6" s="449">
        <f t="shared" si="3"/>
        <v>3399316</v>
      </c>
      <c r="Q6" s="449">
        <f t="shared" si="3"/>
        <v>2799743</v>
      </c>
      <c r="R6" s="380">
        <f>P6/N6*100</f>
        <v>99.6875632336941</v>
      </c>
      <c r="S6" s="397">
        <f>P6/O6*100</f>
        <v>99.8089155517138</v>
      </c>
      <c r="T6" s="450">
        <f t="shared" ref="T6:T12" si="4">(P6/Q6-1)*100</f>
        <v>21.4152870459896</v>
      </c>
    </row>
    <row r="7" ht="21.75" customHeight="1" spans="1:20">
      <c r="A7" s="434" t="s">
        <v>476</v>
      </c>
      <c r="B7" s="435">
        <v>3900000</v>
      </c>
      <c r="C7" s="435"/>
      <c r="D7" s="435">
        <v>3700000</v>
      </c>
      <c r="E7" s="435">
        <v>3700000</v>
      </c>
      <c r="F7" s="435">
        <v>4034254</v>
      </c>
      <c r="G7" s="435">
        <v>2469825</v>
      </c>
      <c r="H7" s="436">
        <f t="shared" ref="H7:H15" si="5">F7/D7*100</f>
        <v>109.033891891892</v>
      </c>
      <c r="I7" s="406">
        <f>F7/E7*100</f>
        <v>109.033891891892</v>
      </c>
      <c r="J7" s="406">
        <f>(F7/G7-1)*100</f>
        <v>63.3416942495926</v>
      </c>
      <c r="K7" s="434" t="s">
        <v>477</v>
      </c>
      <c r="L7" s="438">
        <v>16</v>
      </c>
      <c r="M7" s="438"/>
      <c r="N7" s="438">
        <v>16</v>
      </c>
      <c r="O7" s="438"/>
      <c r="P7" s="438"/>
      <c r="Q7" s="438">
        <v>111</v>
      </c>
      <c r="R7" s="399">
        <f>P7/N7*100</f>
        <v>0</v>
      </c>
      <c r="S7" s="406"/>
      <c r="T7" s="406">
        <f t="shared" si="4"/>
        <v>-100</v>
      </c>
    </row>
    <row r="8" ht="21.75" customHeight="1" spans="1:20">
      <c r="A8" s="116" t="s">
        <v>478</v>
      </c>
      <c r="B8" s="435">
        <v>105000</v>
      </c>
      <c r="C8" s="435"/>
      <c r="D8" s="435">
        <v>105000</v>
      </c>
      <c r="E8" s="435">
        <v>105000</v>
      </c>
      <c r="F8" s="435">
        <v>215214</v>
      </c>
      <c r="G8" s="435">
        <v>253080</v>
      </c>
      <c r="H8" s="436">
        <f t="shared" si="5"/>
        <v>204.965714285714</v>
      </c>
      <c r="I8" s="406">
        <f>F8/E8*100</f>
        <v>204.965714285714</v>
      </c>
      <c r="J8" s="406">
        <f>(F8/G8-1)*100</f>
        <v>-14.9620673304884</v>
      </c>
      <c r="K8" s="434" t="s">
        <v>479</v>
      </c>
      <c r="L8" s="438">
        <v>3636984</v>
      </c>
      <c r="M8" s="438"/>
      <c r="N8" s="438">
        <v>2694092</v>
      </c>
      <c r="O8" s="438">
        <v>2691890</v>
      </c>
      <c r="P8" s="438">
        <v>2686589</v>
      </c>
      <c r="Q8" s="438">
        <v>2684934</v>
      </c>
      <c r="R8" s="399">
        <f t="shared" ref="R8:R13" si="6">P8/N8*100</f>
        <v>99.7215017156059</v>
      </c>
      <c r="S8" s="406">
        <f t="shared" ref="S8:S13" si="7">P8/O8*100</f>
        <v>99.8030751628038</v>
      </c>
      <c r="T8" s="406">
        <f t="shared" si="4"/>
        <v>0.0616402488850643</v>
      </c>
    </row>
    <row r="9" ht="21.75" customHeight="1" spans="1:20">
      <c r="A9" s="116"/>
      <c r="B9" s="435"/>
      <c r="C9" s="435"/>
      <c r="D9" s="435"/>
      <c r="E9" s="437"/>
      <c r="F9" s="438"/>
      <c r="G9" s="438"/>
      <c r="H9" s="432"/>
      <c r="I9" s="406"/>
      <c r="J9" s="451"/>
      <c r="K9" s="434" t="s">
        <v>480</v>
      </c>
      <c r="L9" s="438">
        <v>68</v>
      </c>
      <c r="M9" s="438"/>
      <c r="N9" s="438">
        <v>68</v>
      </c>
      <c r="O9" s="438">
        <v>8</v>
      </c>
      <c r="P9" s="438">
        <v>3</v>
      </c>
      <c r="Q9" s="438">
        <v>3</v>
      </c>
      <c r="R9" s="399">
        <f t="shared" si="6"/>
        <v>4.41176470588235</v>
      </c>
      <c r="S9" s="406">
        <f t="shared" si="7"/>
        <v>37.5</v>
      </c>
      <c r="T9" s="406">
        <f t="shared" si="4"/>
        <v>0</v>
      </c>
    </row>
    <row r="10" ht="21.75" customHeight="1" spans="1:20">
      <c r="A10" s="434"/>
      <c r="B10" s="435"/>
      <c r="C10" s="435"/>
      <c r="D10" s="435"/>
      <c r="E10" s="437"/>
      <c r="F10" s="438"/>
      <c r="G10" s="438"/>
      <c r="H10" s="432"/>
      <c r="I10" s="406"/>
      <c r="J10" s="406"/>
      <c r="K10" s="434" t="s">
        <v>481</v>
      </c>
      <c r="L10" s="438">
        <v>2503</v>
      </c>
      <c r="M10" s="438"/>
      <c r="N10" s="438">
        <v>504216</v>
      </c>
      <c r="O10" s="438">
        <v>502348</v>
      </c>
      <c r="P10" s="438">
        <v>501146</v>
      </c>
      <c r="Q10" s="438">
        <v>2094</v>
      </c>
      <c r="R10" s="399">
        <f t="shared" si="6"/>
        <v>99.3911339584622</v>
      </c>
      <c r="S10" s="406">
        <f t="shared" si="7"/>
        <v>99.7607236417782</v>
      </c>
      <c r="T10" s="406">
        <f t="shared" si="4"/>
        <v>23832.4737344795</v>
      </c>
    </row>
    <row r="11" ht="21.75" customHeight="1" spans="1:20">
      <c r="A11" s="434"/>
      <c r="B11" s="435"/>
      <c r="C11" s="435"/>
      <c r="D11" s="435"/>
      <c r="E11" s="437"/>
      <c r="F11" s="438"/>
      <c r="G11" s="438"/>
      <c r="H11" s="432"/>
      <c r="I11" s="406"/>
      <c r="J11" s="406"/>
      <c r="K11" s="434" t="s">
        <v>482</v>
      </c>
      <c r="L11" s="438">
        <v>136292</v>
      </c>
      <c r="M11" s="438"/>
      <c r="N11" s="438">
        <v>141571</v>
      </c>
      <c r="O11" s="438">
        <v>141571</v>
      </c>
      <c r="P11" s="438">
        <v>141571</v>
      </c>
      <c r="Q11" s="438">
        <v>112588</v>
      </c>
      <c r="R11" s="399">
        <f t="shared" si="6"/>
        <v>100</v>
      </c>
      <c r="S11" s="406">
        <f t="shared" si="7"/>
        <v>100</v>
      </c>
      <c r="T11" s="406">
        <f t="shared" si="4"/>
        <v>25.7425302874196</v>
      </c>
    </row>
    <row r="12" ht="21.75" customHeight="1" spans="1:20">
      <c r="A12" s="434"/>
      <c r="B12" s="435"/>
      <c r="C12" s="435"/>
      <c r="D12" s="435"/>
      <c r="E12" s="437"/>
      <c r="F12" s="438"/>
      <c r="G12" s="438"/>
      <c r="H12" s="432"/>
      <c r="I12" s="406"/>
      <c r="J12" s="406"/>
      <c r="K12" s="434" t="s">
        <v>483</v>
      </c>
      <c r="L12" s="438">
        <v>7</v>
      </c>
      <c r="M12" s="438"/>
      <c r="N12" s="438">
        <v>7</v>
      </c>
      <c r="O12" s="438">
        <v>7</v>
      </c>
      <c r="P12" s="438">
        <v>7</v>
      </c>
      <c r="Q12" s="438">
        <v>13</v>
      </c>
      <c r="R12" s="399">
        <f t="shared" si="6"/>
        <v>100</v>
      </c>
      <c r="S12" s="406">
        <f t="shared" si="7"/>
        <v>100</v>
      </c>
      <c r="T12" s="406">
        <f t="shared" si="4"/>
        <v>-46.1538461538462</v>
      </c>
    </row>
    <row r="13" ht="21.75" customHeight="1" spans="1:20">
      <c r="A13" s="434"/>
      <c r="B13" s="435"/>
      <c r="C13" s="435"/>
      <c r="D13" s="435"/>
      <c r="E13" s="437"/>
      <c r="F13" s="438"/>
      <c r="G13" s="438"/>
      <c r="H13" s="432"/>
      <c r="I13" s="406"/>
      <c r="J13" s="406"/>
      <c r="K13" s="434" t="s">
        <v>484</v>
      </c>
      <c r="L13" s="438"/>
      <c r="M13" s="438"/>
      <c r="N13" s="438">
        <v>70000</v>
      </c>
      <c r="O13" s="438">
        <v>70000</v>
      </c>
      <c r="P13" s="438">
        <v>70000</v>
      </c>
      <c r="Q13" s="438"/>
      <c r="R13" s="399">
        <f t="shared" si="6"/>
        <v>100</v>
      </c>
      <c r="S13" s="406">
        <f t="shared" si="7"/>
        <v>100</v>
      </c>
      <c r="T13" s="406"/>
    </row>
    <row r="14" ht="21.75" hidden="1" customHeight="1" spans="1:20">
      <c r="A14" s="434"/>
      <c r="B14" s="435"/>
      <c r="C14" s="435"/>
      <c r="D14" s="435"/>
      <c r="E14" s="437"/>
      <c r="F14" s="438"/>
      <c r="G14" s="438"/>
      <c r="H14" s="432" t="e">
        <f t="shared" si="5"/>
        <v>#DIV/0!</v>
      </c>
      <c r="I14" s="406" t="e">
        <f t="shared" ref="I14:I15" si="8">F14/E14*100</f>
        <v>#DIV/0!</v>
      </c>
      <c r="J14" s="406"/>
      <c r="K14" s="434"/>
      <c r="L14" s="452"/>
      <c r="M14" s="452"/>
      <c r="N14" s="452"/>
      <c r="O14" s="453"/>
      <c r="P14" s="452"/>
      <c r="Q14" s="452"/>
      <c r="R14" s="461"/>
      <c r="S14" s="406"/>
      <c r="T14" s="406">
        <f t="shared" ref="T14:T15" si="9">(P14-3259)/3259*100</f>
        <v>-100</v>
      </c>
    </row>
    <row r="15" ht="21.75" hidden="1" customHeight="1" spans="1:20">
      <c r="A15" s="434"/>
      <c r="B15" s="435"/>
      <c r="C15" s="435"/>
      <c r="D15" s="435"/>
      <c r="E15" s="437"/>
      <c r="F15" s="438"/>
      <c r="G15" s="438"/>
      <c r="H15" s="432" t="e">
        <f t="shared" si="5"/>
        <v>#DIV/0!</v>
      </c>
      <c r="I15" s="406" t="e">
        <f t="shared" si="8"/>
        <v>#DIV/0!</v>
      </c>
      <c r="J15" s="406"/>
      <c r="K15" s="433" t="s">
        <v>485</v>
      </c>
      <c r="L15" s="449">
        <v>39800</v>
      </c>
      <c r="M15" s="449"/>
      <c r="N15" s="449">
        <v>427300</v>
      </c>
      <c r="O15" s="454">
        <v>427300</v>
      </c>
      <c r="P15" s="449">
        <v>427300</v>
      </c>
      <c r="Q15" s="449"/>
      <c r="R15" s="459"/>
      <c r="S15" s="439" t="s">
        <v>62</v>
      </c>
      <c r="T15" s="406">
        <f t="shared" si="9"/>
        <v>13011.3838600798</v>
      </c>
    </row>
    <row r="16" ht="21.75" customHeight="1" spans="1:20">
      <c r="A16" s="433" t="s">
        <v>418</v>
      </c>
      <c r="B16" s="431">
        <f>SUM(B17:B20)</f>
        <v>231870</v>
      </c>
      <c r="C16" s="431">
        <f t="shared" ref="C16:F16" si="10">SUM(C17:C20)</f>
        <v>0</v>
      </c>
      <c r="D16" s="431">
        <f t="shared" si="10"/>
        <v>801870</v>
      </c>
      <c r="E16" s="431">
        <f t="shared" si="10"/>
        <v>741738</v>
      </c>
      <c r="F16" s="431">
        <f t="shared" si="10"/>
        <v>741738</v>
      </c>
      <c r="G16" s="431">
        <v>1222801</v>
      </c>
      <c r="H16" s="439" t="s">
        <v>62</v>
      </c>
      <c r="I16" s="384" t="s">
        <v>62</v>
      </c>
      <c r="J16" s="384" t="s">
        <v>62</v>
      </c>
      <c r="K16" s="433" t="s">
        <v>419</v>
      </c>
      <c r="L16" s="449">
        <f>SUM(L17:L21)</f>
        <v>461000</v>
      </c>
      <c r="M16" s="449">
        <f t="shared" ref="M16:P16" si="11">SUM(M17:M21)</f>
        <v>0</v>
      </c>
      <c r="N16" s="449">
        <f t="shared" si="11"/>
        <v>1196900</v>
      </c>
      <c r="O16" s="449">
        <f t="shared" si="11"/>
        <v>1140914</v>
      </c>
      <c r="P16" s="449">
        <f t="shared" si="11"/>
        <v>1591890</v>
      </c>
      <c r="Q16" s="449">
        <v>1145963</v>
      </c>
      <c r="R16" s="439" t="s">
        <v>62</v>
      </c>
      <c r="S16" s="384" t="s">
        <v>62</v>
      </c>
      <c r="T16" s="384" t="s">
        <v>62</v>
      </c>
    </row>
    <row r="17" ht="21.75" customHeight="1" spans="1:20">
      <c r="A17" s="385" t="s">
        <v>420</v>
      </c>
      <c r="B17" s="440">
        <v>215000</v>
      </c>
      <c r="C17" s="440"/>
      <c r="D17" s="440">
        <v>285000</v>
      </c>
      <c r="E17" s="441">
        <v>154868</v>
      </c>
      <c r="F17" s="441">
        <v>154868</v>
      </c>
      <c r="G17" s="441"/>
      <c r="H17" s="439" t="s">
        <v>62</v>
      </c>
      <c r="I17" s="384" t="s">
        <v>62</v>
      </c>
      <c r="J17" s="384" t="s">
        <v>62</v>
      </c>
      <c r="K17" s="76" t="s">
        <v>421</v>
      </c>
      <c r="L17" s="440">
        <v>461000</v>
      </c>
      <c r="M17" s="440"/>
      <c r="N17" s="440">
        <v>596900</v>
      </c>
      <c r="O17" s="441">
        <v>538837</v>
      </c>
      <c r="P17" s="441">
        <v>538837</v>
      </c>
      <c r="Q17" s="441"/>
      <c r="R17" s="439" t="s">
        <v>62</v>
      </c>
      <c r="S17" s="384" t="s">
        <v>62</v>
      </c>
      <c r="T17" s="384" t="s">
        <v>62</v>
      </c>
    </row>
    <row r="18" ht="21.75" customHeight="1" spans="1:20">
      <c r="A18" s="442" t="s">
        <v>486</v>
      </c>
      <c r="B18" s="440"/>
      <c r="C18" s="440"/>
      <c r="D18" s="440"/>
      <c r="E18" s="441">
        <v>70000</v>
      </c>
      <c r="F18" s="441">
        <v>70000</v>
      </c>
      <c r="G18" s="441"/>
      <c r="H18" s="439"/>
      <c r="I18" s="384" t="s">
        <v>62</v>
      </c>
      <c r="J18" s="384" t="s">
        <v>62</v>
      </c>
      <c r="K18" s="385" t="s">
        <v>487</v>
      </c>
      <c r="L18" s="440"/>
      <c r="M18" s="440"/>
      <c r="N18" s="440">
        <v>600000</v>
      </c>
      <c r="O18" s="455">
        <v>602077</v>
      </c>
      <c r="P18" s="455">
        <v>1046545</v>
      </c>
      <c r="Q18" s="455"/>
      <c r="R18" s="439"/>
      <c r="S18" s="384" t="s">
        <v>62</v>
      </c>
      <c r="T18" s="384" t="s">
        <v>62</v>
      </c>
    </row>
    <row r="19" ht="21.75" customHeight="1" spans="1:20">
      <c r="A19" s="442" t="s">
        <v>488</v>
      </c>
      <c r="B19" s="443"/>
      <c r="C19" s="443"/>
      <c r="D19" s="443">
        <v>500000</v>
      </c>
      <c r="E19" s="441">
        <v>500000</v>
      </c>
      <c r="F19" s="441">
        <v>500000</v>
      </c>
      <c r="G19" s="441"/>
      <c r="H19" s="439" t="s">
        <v>62</v>
      </c>
      <c r="I19" s="384" t="s">
        <v>62</v>
      </c>
      <c r="J19" s="384" t="s">
        <v>62</v>
      </c>
      <c r="K19" s="385" t="s">
        <v>489</v>
      </c>
      <c r="L19" s="440"/>
      <c r="M19" s="440"/>
      <c r="N19" s="440"/>
      <c r="O19" s="455"/>
      <c r="P19" s="456">
        <v>6508</v>
      </c>
      <c r="Q19" s="456"/>
      <c r="R19" s="439" t="s">
        <v>62</v>
      </c>
      <c r="S19" s="384" t="s">
        <v>62</v>
      </c>
      <c r="T19" s="384" t="s">
        <v>62</v>
      </c>
    </row>
    <row r="20" ht="21.75" customHeight="1" spans="1:20">
      <c r="A20" s="385" t="s">
        <v>458</v>
      </c>
      <c r="B20" s="443">
        <v>16870</v>
      </c>
      <c r="C20" s="443"/>
      <c r="D20" s="443">
        <f>B20+C20</f>
        <v>16870</v>
      </c>
      <c r="E20" s="441">
        <f>C20+D20</f>
        <v>16870</v>
      </c>
      <c r="F20" s="441">
        <v>16870</v>
      </c>
      <c r="G20" s="441"/>
      <c r="H20" s="439" t="s">
        <v>62</v>
      </c>
      <c r="I20" s="384" t="s">
        <v>62</v>
      </c>
      <c r="J20" s="384" t="s">
        <v>62</v>
      </c>
      <c r="K20" s="385"/>
      <c r="L20" s="443"/>
      <c r="M20" s="443"/>
      <c r="N20" s="443"/>
      <c r="O20" s="441"/>
      <c r="P20" s="443"/>
      <c r="Q20" s="443"/>
      <c r="R20" s="439" t="s">
        <v>62</v>
      </c>
      <c r="S20" s="439"/>
      <c r="T20" s="439"/>
    </row>
    <row r="21" ht="21.75" customHeight="1" spans="1:20">
      <c r="A21" s="442"/>
      <c r="B21" s="440"/>
      <c r="C21" s="440"/>
      <c r="D21" s="440"/>
      <c r="E21" s="444"/>
      <c r="F21" s="440"/>
      <c r="G21" s="440"/>
      <c r="H21" s="432"/>
      <c r="I21" s="406"/>
      <c r="J21" s="448"/>
      <c r="K21" s="385"/>
      <c r="L21" s="443"/>
      <c r="M21" s="443"/>
      <c r="N21" s="443"/>
      <c r="O21" s="441"/>
      <c r="P21" s="443"/>
      <c r="Q21" s="443"/>
      <c r="R21" s="448"/>
      <c r="S21" s="448"/>
      <c r="T21" s="395"/>
    </row>
    <row r="22" ht="33.75" customHeight="1" spans="1:20">
      <c r="A22" s="445" t="s">
        <v>490</v>
      </c>
      <c r="B22" s="445"/>
      <c r="C22" s="445"/>
      <c r="D22" s="445"/>
      <c r="E22" s="445"/>
      <c r="F22" s="445"/>
      <c r="G22" s="445"/>
      <c r="H22" s="445"/>
      <c r="I22" s="445"/>
      <c r="J22" s="445"/>
      <c r="K22" s="445"/>
      <c r="L22" s="445"/>
      <c r="M22" s="445"/>
      <c r="N22" s="445"/>
      <c r="O22" s="445"/>
      <c r="P22" s="445"/>
      <c r="Q22" s="445"/>
      <c r="R22" s="445"/>
      <c r="S22" s="445"/>
      <c r="T22" s="445"/>
    </row>
    <row r="23" ht="20.1" customHeight="1" spans="10:10">
      <c r="J23" s="426"/>
    </row>
    <row r="24" ht="20.1" customHeight="1"/>
    <row r="25" ht="20.1" customHeight="1"/>
    <row r="26" ht="20.1" customHeight="1"/>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sheetData>
  <mergeCells count="6">
    <mergeCell ref="A1:K1"/>
    <mergeCell ref="L1:T1"/>
    <mergeCell ref="A2:T2"/>
    <mergeCell ref="A3:K3"/>
    <mergeCell ref="R3:T3"/>
    <mergeCell ref="A22:T22"/>
  </mergeCells>
  <printOptions horizontalCentered="1"/>
  <pageMargins left="0.314583333333333" right="0.314583333333333" top="0.747916666666667" bottom="0.747916666666667" header="0.314583333333333" footer="0.314583333333333"/>
  <pageSetup paperSize="9" scale="80" fitToHeight="0" pageOrder="overThenDown" orientation="landscape" horizontalDpi="600"/>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399914548173467"/>
    <pageSetUpPr fitToPage="1"/>
  </sheetPr>
  <dimension ref="A1:B52"/>
  <sheetViews>
    <sheetView workbookViewId="0">
      <selection activeCell="B11" sqref="B11"/>
    </sheetView>
  </sheetViews>
  <sheetFormatPr defaultColWidth="9" defaultRowHeight="14.25" outlineLevelCol="1"/>
  <cols>
    <col min="1" max="1" width="54.375" style="416" customWidth="1"/>
    <col min="2" max="2" width="31.125" style="416" customWidth="1"/>
    <col min="3" max="16384" width="9" style="417"/>
  </cols>
  <sheetData>
    <row r="1" ht="25.5" customHeight="1" spans="1:2">
      <c r="A1" s="192" t="s">
        <v>491</v>
      </c>
      <c r="B1" s="192"/>
    </row>
    <row r="2" ht="22.5" spans="1:2">
      <c r="A2" s="418" t="s">
        <v>492</v>
      </c>
      <c r="B2" s="418"/>
    </row>
    <row r="3" ht="20.25" customHeight="1" spans="1:2">
      <c r="A3" s="419"/>
      <c r="B3" s="420" t="s">
        <v>414</v>
      </c>
    </row>
    <row r="4" ht="25.5" customHeight="1" spans="1:2">
      <c r="A4" s="71" t="s">
        <v>417</v>
      </c>
      <c r="B4" s="72" t="s">
        <v>416</v>
      </c>
    </row>
    <row r="5" ht="20.1" customHeight="1" spans="1:2">
      <c r="A5" s="421" t="s">
        <v>475</v>
      </c>
      <c r="B5" s="422">
        <v>3399316</v>
      </c>
    </row>
    <row r="6" ht="20.1" customHeight="1" spans="1:2">
      <c r="A6" s="423" t="s">
        <v>493</v>
      </c>
      <c r="B6" s="172">
        <v>2686589</v>
      </c>
    </row>
    <row r="7" ht="20.1" customHeight="1" spans="1:2">
      <c r="A7" s="423" t="s">
        <v>494</v>
      </c>
      <c r="B7" s="172">
        <v>2568730</v>
      </c>
    </row>
    <row r="8" ht="20.1" customHeight="1" spans="1:2">
      <c r="A8" s="423" t="s">
        <v>495</v>
      </c>
      <c r="B8" s="172">
        <v>258026</v>
      </c>
    </row>
    <row r="9" ht="20.1" customHeight="1" spans="1:2">
      <c r="A9" s="423" t="s">
        <v>496</v>
      </c>
      <c r="B9" s="172">
        <v>308</v>
      </c>
    </row>
    <row r="10" ht="20.1" customHeight="1" spans="1:2">
      <c r="A10" s="423" t="s">
        <v>497</v>
      </c>
      <c r="B10" s="172">
        <v>2310381</v>
      </c>
    </row>
    <row r="11" ht="20.1" customHeight="1" spans="1:2">
      <c r="A11" s="423" t="s">
        <v>498</v>
      </c>
      <c r="B11" s="172">
        <v>15</v>
      </c>
    </row>
    <row r="12" ht="20.1" customHeight="1" spans="1:2">
      <c r="A12" s="423" t="s">
        <v>499</v>
      </c>
      <c r="B12" s="172">
        <v>117860</v>
      </c>
    </row>
    <row r="13" ht="20.1" customHeight="1" spans="1:2">
      <c r="A13" s="423" t="s">
        <v>500</v>
      </c>
      <c r="B13" s="172">
        <v>102723</v>
      </c>
    </row>
    <row r="14" ht="20.1" customHeight="1" spans="1:2">
      <c r="A14" s="423" t="s">
        <v>501</v>
      </c>
      <c r="B14" s="172">
        <v>15137</v>
      </c>
    </row>
    <row r="15" ht="20.1" customHeight="1" spans="1:2">
      <c r="A15" s="423" t="s">
        <v>502</v>
      </c>
      <c r="B15" s="172">
        <v>3</v>
      </c>
    </row>
    <row r="16" ht="20.1" customHeight="1" spans="1:2">
      <c r="A16" s="423" t="s">
        <v>503</v>
      </c>
      <c r="B16" s="172">
        <v>3</v>
      </c>
    </row>
    <row r="17" ht="20.1" customHeight="1" spans="1:2">
      <c r="A17" s="423" t="s">
        <v>504</v>
      </c>
      <c r="B17" s="172">
        <v>3</v>
      </c>
    </row>
    <row r="18" ht="20.1" customHeight="1" spans="1:2">
      <c r="A18" s="423" t="s">
        <v>505</v>
      </c>
      <c r="B18" s="172">
        <v>501146</v>
      </c>
    </row>
    <row r="19" ht="20.1" customHeight="1" spans="1:2">
      <c r="A19" s="423" t="s">
        <v>506</v>
      </c>
      <c r="B19" s="172">
        <v>500000</v>
      </c>
    </row>
    <row r="20" ht="20.1" customHeight="1" spans="1:2">
      <c r="A20" s="423" t="s">
        <v>507</v>
      </c>
      <c r="B20" s="172">
        <v>500000</v>
      </c>
    </row>
    <row r="21" ht="20.1" customHeight="1" spans="1:2">
      <c r="A21" s="423" t="s">
        <v>508</v>
      </c>
      <c r="B21" s="172">
        <v>20</v>
      </c>
    </row>
    <row r="22" ht="20.1" customHeight="1" spans="1:2">
      <c r="A22" s="423" t="s">
        <v>509</v>
      </c>
      <c r="B22" s="172">
        <v>20</v>
      </c>
    </row>
    <row r="23" ht="20.1" customHeight="1" spans="1:2">
      <c r="A23" s="423" t="s">
        <v>510</v>
      </c>
      <c r="B23" s="172">
        <v>1126</v>
      </c>
    </row>
    <row r="24" ht="20.1" customHeight="1" spans="1:2">
      <c r="A24" s="423" t="s">
        <v>511</v>
      </c>
      <c r="B24" s="172">
        <v>822</v>
      </c>
    </row>
    <row r="25" ht="20.1" customHeight="1" spans="1:2">
      <c r="A25" s="423" t="s">
        <v>512</v>
      </c>
      <c r="B25" s="172">
        <v>104</v>
      </c>
    </row>
    <row r="26" ht="20.1" customHeight="1" spans="1:2">
      <c r="A26" s="423" t="s">
        <v>513</v>
      </c>
      <c r="B26" s="172">
        <v>30</v>
      </c>
    </row>
    <row r="27" ht="20.1" customHeight="1" spans="1:2">
      <c r="A27" s="423" t="s">
        <v>514</v>
      </c>
      <c r="B27" s="172">
        <v>101</v>
      </c>
    </row>
    <row r="28" ht="20.1" customHeight="1" spans="1:2">
      <c r="A28" s="423" t="s">
        <v>515</v>
      </c>
      <c r="B28" s="172">
        <v>7</v>
      </c>
    </row>
    <row r="29" ht="20.1" customHeight="1" spans="1:2">
      <c r="A29" s="423" t="s">
        <v>516</v>
      </c>
      <c r="B29" s="172">
        <v>62</v>
      </c>
    </row>
    <row r="30" ht="20.1" customHeight="1" spans="1:2">
      <c r="A30" s="423" t="s">
        <v>517</v>
      </c>
      <c r="B30" s="172">
        <v>141571</v>
      </c>
    </row>
    <row r="31" ht="20.1" customHeight="1" spans="1:2">
      <c r="A31" s="423" t="s">
        <v>518</v>
      </c>
      <c r="B31" s="172">
        <v>141571</v>
      </c>
    </row>
    <row r="32" ht="20.1" customHeight="1" spans="1:2">
      <c r="A32" s="423" t="s">
        <v>519</v>
      </c>
      <c r="B32" s="172">
        <v>69624</v>
      </c>
    </row>
    <row r="33" ht="20.1" customHeight="1" spans="1:2">
      <c r="A33" s="423" t="s">
        <v>520</v>
      </c>
      <c r="B33" s="172">
        <v>66668</v>
      </c>
    </row>
    <row r="34" ht="20.1" customHeight="1" spans="1:2">
      <c r="A34" s="423" t="s">
        <v>521</v>
      </c>
      <c r="B34" s="172">
        <v>5279</v>
      </c>
    </row>
    <row r="35" ht="20.1" customHeight="1" spans="1:2">
      <c r="A35" s="423" t="s">
        <v>522</v>
      </c>
      <c r="B35" s="172">
        <v>7</v>
      </c>
    </row>
    <row r="36" ht="20.1" customHeight="1" spans="1:2">
      <c r="A36" s="423" t="s">
        <v>523</v>
      </c>
      <c r="B36" s="172">
        <v>7</v>
      </c>
    </row>
    <row r="37" ht="20.1" customHeight="1" spans="1:2">
      <c r="A37" s="423" t="s">
        <v>524</v>
      </c>
      <c r="B37" s="172">
        <v>4</v>
      </c>
    </row>
    <row r="38" ht="20.1" customHeight="1" spans="1:2">
      <c r="A38" s="423" t="s">
        <v>525</v>
      </c>
      <c r="B38" s="172">
        <v>3</v>
      </c>
    </row>
    <row r="39" ht="20.1" customHeight="1" spans="1:2">
      <c r="A39" s="423" t="s">
        <v>526</v>
      </c>
      <c r="B39" s="172">
        <v>70000</v>
      </c>
    </row>
    <row r="40" ht="20.1" customHeight="1" spans="1:2">
      <c r="A40" s="423" t="s">
        <v>527</v>
      </c>
      <c r="B40" s="172">
        <v>70000</v>
      </c>
    </row>
    <row r="41" ht="20.1" customHeight="1" spans="1:2">
      <c r="A41" s="423" t="s">
        <v>528</v>
      </c>
      <c r="B41" s="172">
        <v>70000</v>
      </c>
    </row>
    <row r="42" s="415" customFormat="1" ht="43.5" customHeight="1" spans="1:2">
      <c r="A42" s="424" t="s">
        <v>529</v>
      </c>
      <c r="B42" s="424"/>
    </row>
    <row r="49" spans="1:2">
      <c r="A49" s="417"/>
      <c r="B49" s="425"/>
    </row>
    <row r="50" spans="1:2">
      <c r="A50" s="417"/>
      <c r="B50" s="425"/>
    </row>
    <row r="51" spans="1:2">
      <c r="A51" s="417"/>
      <c r="B51" s="425"/>
    </row>
    <row r="52" spans="1:2">
      <c r="A52" s="417"/>
      <c r="B52" s="425"/>
    </row>
  </sheetData>
  <mergeCells count="3">
    <mergeCell ref="A1:B1"/>
    <mergeCell ref="A2:B2"/>
    <mergeCell ref="A42:B42"/>
  </mergeCells>
  <printOptions horizontalCentered="1"/>
  <pageMargins left="0.236111111111111" right="0.236111111111111" top="0.747916666666667" bottom="0.747916666666667" header="0.314583333333333" footer="0.314583333333333"/>
  <pageSetup paperSize="9" fitToHeight="0" pageOrder="overThenDown" orientation="portrait" horizontalDpi="600"/>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399914548173467"/>
    <pageSetUpPr fitToPage="1"/>
  </sheetPr>
  <dimension ref="A1:E22"/>
  <sheetViews>
    <sheetView showZeros="0" workbookViewId="0">
      <selection activeCell="N35" sqref="N35"/>
    </sheetView>
  </sheetViews>
  <sheetFormatPr defaultColWidth="9" defaultRowHeight="20.1" customHeight="1" outlineLevelCol="4"/>
  <cols>
    <col min="1" max="1" width="45.625" style="85" customWidth="1"/>
    <col min="2" max="2" width="11.875" style="86" customWidth="1"/>
    <col min="3" max="3" width="45.625" style="87" customWidth="1"/>
    <col min="4" max="4" width="11.875" style="88" customWidth="1"/>
    <col min="5" max="5" width="13" style="89" customWidth="1"/>
    <col min="6" max="16384" width="9" style="89"/>
  </cols>
  <sheetData>
    <row r="1" ht="27" customHeight="1" spans="1:4">
      <c r="A1" s="65" t="s">
        <v>530</v>
      </c>
      <c r="B1" s="65"/>
      <c r="C1" s="65"/>
      <c r="D1" s="65"/>
    </row>
    <row r="2" ht="29.25" customHeight="1" spans="1:4">
      <c r="A2" s="66" t="s">
        <v>531</v>
      </c>
      <c r="B2" s="66"/>
      <c r="C2" s="66"/>
      <c r="D2" s="66"/>
    </row>
    <row r="3" ht="26.25" customHeight="1" spans="1:4">
      <c r="A3" s="409"/>
      <c r="B3" s="409"/>
      <c r="C3" s="409"/>
      <c r="D3" s="410" t="s">
        <v>414</v>
      </c>
    </row>
    <row r="4" ht="24" customHeight="1" spans="1:4">
      <c r="A4" s="92" t="s">
        <v>532</v>
      </c>
      <c r="B4" s="93" t="s">
        <v>416</v>
      </c>
      <c r="C4" s="92" t="s">
        <v>417</v>
      </c>
      <c r="D4" s="93" t="s">
        <v>416</v>
      </c>
    </row>
    <row r="5" ht="24" customHeight="1" spans="1:5">
      <c r="A5" s="411" t="s">
        <v>418</v>
      </c>
      <c r="B5" s="73">
        <f>B6+B11+B12+B10</f>
        <v>741738</v>
      </c>
      <c r="C5" s="412" t="s">
        <v>419</v>
      </c>
      <c r="D5" s="132">
        <f>SUM(D6:D9)</f>
        <v>1591890</v>
      </c>
      <c r="E5" s="96"/>
    </row>
    <row r="6" customHeight="1" spans="1:5">
      <c r="A6" s="98" t="s">
        <v>420</v>
      </c>
      <c r="B6" s="77">
        <v>154868</v>
      </c>
      <c r="C6" s="98" t="s">
        <v>421</v>
      </c>
      <c r="D6" s="99">
        <v>538837</v>
      </c>
      <c r="E6" s="96"/>
    </row>
    <row r="7" customHeight="1" spans="1:5">
      <c r="A7" s="76" t="s">
        <v>533</v>
      </c>
      <c r="B7" s="77">
        <v>153033</v>
      </c>
      <c r="C7" s="98" t="s">
        <v>487</v>
      </c>
      <c r="D7" s="135">
        <v>1046545</v>
      </c>
      <c r="E7" s="96"/>
    </row>
    <row r="8" customHeight="1" spans="1:5">
      <c r="A8" s="76" t="s">
        <v>534</v>
      </c>
      <c r="B8" s="77">
        <v>9</v>
      </c>
      <c r="C8" s="98" t="s">
        <v>489</v>
      </c>
      <c r="D8" s="136">
        <v>6508</v>
      </c>
      <c r="E8" s="96"/>
    </row>
    <row r="9" customHeight="1" spans="1:4">
      <c r="A9" s="76" t="s">
        <v>535</v>
      </c>
      <c r="B9" s="77">
        <v>1826</v>
      </c>
      <c r="C9" s="98"/>
      <c r="D9" s="136"/>
    </row>
    <row r="10" customHeight="1" spans="1:4">
      <c r="A10" s="76" t="s">
        <v>486</v>
      </c>
      <c r="B10" s="77">
        <v>70000</v>
      </c>
      <c r="C10" s="102"/>
      <c r="D10" s="77"/>
    </row>
    <row r="11" customHeight="1" spans="1:4">
      <c r="A11" s="76" t="s">
        <v>488</v>
      </c>
      <c r="B11" s="77">
        <v>500000</v>
      </c>
      <c r="C11" s="102"/>
      <c r="D11" s="77"/>
    </row>
    <row r="12" customHeight="1" spans="1:4">
      <c r="A12" s="76" t="s">
        <v>458</v>
      </c>
      <c r="B12" s="77">
        <v>16870</v>
      </c>
      <c r="C12" s="102"/>
      <c r="D12" s="77"/>
    </row>
    <row r="13" ht="22.5" customHeight="1" spans="1:4">
      <c r="A13" s="413" t="s">
        <v>536</v>
      </c>
      <c r="B13" s="413"/>
      <c r="C13" s="413"/>
      <c r="D13" s="413"/>
    </row>
    <row r="14" ht="19.5" customHeight="1"/>
    <row r="16" customHeight="1" spans="1:4">
      <c r="A16" s="89"/>
      <c r="C16" s="89"/>
      <c r="D16" s="86"/>
    </row>
    <row r="17" customHeight="1" spans="1:4">
      <c r="A17" s="89"/>
      <c r="C17" s="89"/>
      <c r="D17" s="86"/>
    </row>
    <row r="18" customHeight="1" spans="1:4">
      <c r="A18" s="89"/>
      <c r="C18" s="89"/>
      <c r="D18" s="86"/>
    </row>
    <row r="19" customHeight="1" spans="1:4">
      <c r="A19" s="89"/>
      <c r="C19" s="89"/>
      <c r="D19" s="86"/>
    </row>
    <row r="20" customHeight="1" spans="1:4">
      <c r="A20" s="89"/>
      <c r="C20" s="89"/>
      <c r="D20" s="86"/>
    </row>
    <row r="21" customHeight="1" spans="1:4">
      <c r="A21" s="89"/>
      <c r="C21" s="89"/>
      <c r="D21" s="86"/>
    </row>
    <row r="22" customHeight="1" spans="1:4">
      <c r="A22" s="414"/>
      <c r="C22" s="89"/>
      <c r="D22" s="86"/>
    </row>
  </sheetData>
  <mergeCells count="5">
    <mergeCell ref="A1:B1"/>
    <mergeCell ref="C1:D1"/>
    <mergeCell ref="A2:D2"/>
    <mergeCell ref="A3:C3"/>
    <mergeCell ref="A13:D13"/>
  </mergeCells>
  <printOptions horizontalCentered="1"/>
  <pageMargins left="0.314583333333333" right="0.314583333333333" top="0.747916666666667" bottom="0.747916666666667" header="0.314583333333333" footer="0.314583333333333"/>
  <pageSetup paperSize="9" scale="86" fitToHeight="0" pageOrder="overThenDown" orientation="portrait" horizontalDpi="600"/>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399914548173467"/>
    <pageSetUpPr fitToPage="1"/>
  </sheetPr>
  <dimension ref="A1:U17"/>
  <sheetViews>
    <sheetView workbookViewId="0">
      <selection activeCell="A1" sqref="A1:J1"/>
    </sheetView>
  </sheetViews>
  <sheetFormatPr defaultColWidth="12.75" defaultRowHeight="13.5"/>
  <cols>
    <col min="1" max="1" width="17.5" style="62" customWidth="1"/>
    <col min="2" max="2" width="8.625" style="63" customWidth="1"/>
    <col min="3" max="3" width="9" style="63" customWidth="1"/>
    <col min="4" max="4" width="9.75" style="63" customWidth="1"/>
    <col min="5" max="5" width="8.625" style="63" customWidth="1"/>
    <col min="6" max="6" width="8.625" style="63" hidden="1" customWidth="1"/>
    <col min="7" max="7" width="8.625" style="369" hidden="1" customWidth="1"/>
    <col min="8" max="8" width="8.375" style="369" customWidth="1"/>
    <col min="9" max="9" width="10.375" style="369" customWidth="1"/>
    <col min="10" max="10" width="37" style="64" customWidth="1"/>
    <col min="11" max="12" width="8.625" style="64" customWidth="1"/>
    <col min="13" max="13" width="8.875" style="64" customWidth="1"/>
    <col min="14" max="14" width="8.625" style="64" customWidth="1"/>
    <col min="15" max="15" width="8.625" style="64" hidden="1" customWidth="1"/>
    <col min="16" max="16" width="8.875" style="370" hidden="1" customWidth="1"/>
    <col min="17" max="17" width="8.875" style="370" customWidth="1"/>
    <col min="18" max="18" width="9.625" style="62" customWidth="1"/>
    <col min="19" max="264" width="9" style="62" customWidth="1"/>
    <col min="265" max="265" width="29.625" style="62" customWidth="1"/>
    <col min="266" max="266" width="12.75" style="62"/>
    <col min="267" max="267" width="29.75" style="62" customWidth="1"/>
    <col min="268" max="268" width="17" style="62" customWidth="1"/>
    <col min="269" max="269" width="37" style="62" customWidth="1"/>
    <col min="270" max="270" width="17.375" style="62" customWidth="1"/>
    <col min="271" max="520" width="9" style="62" customWidth="1"/>
    <col min="521" max="521" width="29.625" style="62" customWidth="1"/>
    <col min="522" max="522" width="12.75" style="62"/>
    <col min="523" max="523" width="29.75" style="62" customWidth="1"/>
    <col min="524" max="524" width="17" style="62" customWidth="1"/>
    <col min="525" max="525" width="37" style="62" customWidth="1"/>
    <col min="526" max="526" width="17.375" style="62" customWidth="1"/>
    <col min="527" max="776" width="9" style="62" customWidth="1"/>
    <col min="777" max="777" width="29.625" style="62" customWidth="1"/>
    <col min="778" max="778" width="12.75" style="62"/>
    <col min="779" max="779" width="29.75" style="62" customWidth="1"/>
    <col min="780" max="780" width="17" style="62" customWidth="1"/>
    <col min="781" max="781" width="37" style="62" customWidth="1"/>
    <col min="782" max="782" width="17.375" style="62" customWidth="1"/>
    <col min="783" max="1032" width="9" style="62" customWidth="1"/>
    <col min="1033" max="1033" width="29.625" style="62" customWidth="1"/>
    <col min="1034" max="1034" width="12.75" style="62"/>
    <col min="1035" max="1035" width="29.75" style="62" customWidth="1"/>
    <col min="1036" max="1036" width="17" style="62" customWidth="1"/>
    <col min="1037" max="1037" width="37" style="62" customWidth="1"/>
    <col min="1038" max="1038" width="17.375" style="62" customWidth="1"/>
    <col min="1039" max="1288" width="9" style="62" customWidth="1"/>
    <col min="1289" max="1289" width="29.625" style="62" customWidth="1"/>
    <col min="1290" max="1290" width="12.75" style="62"/>
    <col min="1291" max="1291" width="29.75" style="62" customWidth="1"/>
    <col min="1292" max="1292" width="17" style="62" customWidth="1"/>
    <col min="1293" max="1293" width="37" style="62" customWidth="1"/>
    <col min="1294" max="1294" width="17.375" style="62" customWidth="1"/>
    <col min="1295" max="1544" width="9" style="62" customWidth="1"/>
    <col min="1545" max="1545" width="29.625" style="62" customWidth="1"/>
    <col min="1546" max="1546" width="12.75" style="62"/>
    <col min="1547" max="1547" width="29.75" style="62" customWidth="1"/>
    <col min="1548" max="1548" width="17" style="62" customWidth="1"/>
    <col min="1549" max="1549" width="37" style="62" customWidth="1"/>
    <col min="1550" max="1550" width="17.375" style="62" customWidth="1"/>
    <col min="1551" max="1800" width="9" style="62" customWidth="1"/>
    <col min="1801" max="1801" width="29.625" style="62" customWidth="1"/>
    <col min="1802" max="1802" width="12.75" style="62"/>
    <col min="1803" max="1803" width="29.75" style="62" customWidth="1"/>
    <col min="1804" max="1804" width="17" style="62" customWidth="1"/>
    <col min="1805" max="1805" width="37" style="62" customWidth="1"/>
    <col min="1806" max="1806" width="17.375" style="62" customWidth="1"/>
    <col min="1807" max="2056" width="9" style="62" customWidth="1"/>
    <col min="2057" max="2057" width="29.625" style="62" customWidth="1"/>
    <col min="2058" max="2058" width="12.75" style="62"/>
    <col min="2059" max="2059" width="29.75" style="62" customWidth="1"/>
    <col min="2060" max="2060" width="17" style="62" customWidth="1"/>
    <col min="2061" max="2061" width="37" style="62" customWidth="1"/>
    <col min="2062" max="2062" width="17.375" style="62" customWidth="1"/>
    <col min="2063" max="2312" width="9" style="62" customWidth="1"/>
    <col min="2313" max="2313" width="29.625" style="62" customWidth="1"/>
    <col min="2314" max="2314" width="12.75" style="62"/>
    <col min="2315" max="2315" width="29.75" style="62" customWidth="1"/>
    <col min="2316" max="2316" width="17" style="62" customWidth="1"/>
    <col min="2317" max="2317" width="37" style="62" customWidth="1"/>
    <col min="2318" max="2318" width="17.375" style="62" customWidth="1"/>
    <col min="2319" max="2568" width="9" style="62" customWidth="1"/>
    <col min="2569" max="2569" width="29.625" style="62" customWidth="1"/>
    <col min="2570" max="2570" width="12.75" style="62"/>
    <col min="2571" max="2571" width="29.75" style="62" customWidth="1"/>
    <col min="2572" max="2572" width="17" style="62" customWidth="1"/>
    <col min="2573" max="2573" width="37" style="62" customWidth="1"/>
    <col min="2574" max="2574" width="17.375" style="62" customWidth="1"/>
    <col min="2575" max="2824" width="9" style="62" customWidth="1"/>
    <col min="2825" max="2825" width="29.625" style="62" customWidth="1"/>
    <col min="2826" max="2826" width="12.75" style="62"/>
    <col min="2827" max="2827" width="29.75" style="62" customWidth="1"/>
    <col min="2828" max="2828" width="17" style="62" customWidth="1"/>
    <col min="2829" max="2829" width="37" style="62" customWidth="1"/>
    <col min="2830" max="2830" width="17.375" style="62" customWidth="1"/>
    <col min="2831" max="3080" width="9" style="62" customWidth="1"/>
    <col min="3081" max="3081" width="29.625" style="62" customWidth="1"/>
    <col min="3082" max="3082" width="12.75" style="62"/>
    <col min="3083" max="3083" width="29.75" style="62" customWidth="1"/>
    <col min="3084" max="3084" width="17" style="62" customWidth="1"/>
    <col min="3085" max="3085" width="37" style="62" customWidth="1"/>
    <col min="3086" max="3086" width="17.375" style="62" customWidth="1"/>
    <col min="3087" max="3336" width="9" style="62" customWidth="1"/>
    <col min="3337" max="3337" width="29.625" style="62" customWidth="1"/>
    <col min="3338" max="3338" width="12.75" style="62"/>
    <col min="3339" max="3339" width="29.75" style="62" customWidth="1"/>
    <col min="3340" max="3340" width="17" style="62" customWidth="1"/>
    <col min="3341" max="3341" width="37" style="62" customWidth="1"/>
    <col min="3342" max="3342" width="17.375" style="62" customWidth="1"/>
    <col min="3343" max="3592" width="9" style="62" customWidth="1"/>
    <col min="3593" max="3593" width="29.625" style="62" customWidth="1"/>
    <col min="3594" max="3594" width="12.75" style="62"/>
    <col min="3595" max="3595" width="29.75" style="62" customWidth="1"/>
    <col min="3596" max="3596" width="17" style="62" customWidth="1"/>
    <col min="3597" max="3597" width="37" style="62" customWidth="1"/>
    <col min="3598" max="3598" width="17.375" style="62" customWidth="1"/>
    <col min="3599" max="3848" width="9" style="62" customWidth="1"/>
    <col min="3849" max="3849" width="29.625" style="62" customWidth="1"/>
    <col min="3850" max="3850" width="12.75" style="62"/>
    <col min="3851" max="3851" width="29.75" style="62" customWidth="1"/>
    <col min="3852" max="3852" width="17" style="62" customWidth="1"/>
    <col min="3853" max="3853" width="37" style="62" customWidth="1"/>
    <col min="3854" max="3854" width="17.375" style="62" customWidth="1"/>
    <col min="3855" max="4104" width="9" style="62" customWidth="1"/>
    <col min="4105" max="4105" width="29.625" style="62" customWidth="1"/>
    <col min="4106" max="4106" width="12.75" style="62"/>
    <col min="4107" max="4107" width="29.75" style="62" customWidth="1"/>
    <col min="4108" max="4108" width="17" style="62" customWidth="1"/>
    <col min="4109" max="4109" width="37" style="62" customWidth="1"/>
    <col min="4110" max="4110" width="17.375" style="62" customWidth="1"/>
    <col min="4111" max="4360" width="9" style="62" customWidth="1"/>
    <col min="4361" max="4361" width="29.625" style="62" customWidth="1"/>
    <col min="4362" max="4362" width="12.75" style="62"/>
    <col min="4363" max="4363" width="29.75" style="62" customWidth="1"/>
    <col min="4364" max="4364" width="17" style="62" customWidth="1"/>
    <col min="4365" max="4365" width="37" style="62" customWidth="1"/>
    <col min="4366" max="4366" width="17.375" style="62" customWidth="1"/>
    <col min="4367" max="4616" width="9" style="62" customWidth="1"/>
    <col min="4617" max="4617" width="29.625" style="62" customWidth="1"/>
    <col min="4618" max="4618" width="12.75" style="62"/>
    <col min="4619" max="4619" width="29.75" style="62" customWidth="1"/>
    <col min="4620" max="4620" width="17" style="62" customWidth="1"/>
    <col min="4621" max="4621" width="37" style="62" customWidth="1"/>
    <col min="4622" max="4622" width="17.375" style="62" customWidth="1"/>
    <col min="4623" max="4872" width="9" style="62" customWidth="1"/>
    <col min="4873" max="4873" width="29.625" style="62" customWidth="1"/>
    <col min="4874" max="4874" width="12.75" style="62"/>
    <col min="4875" max="4875" width="29.75" style="62" customWidth="1"/>
    <col min="4876" max="4876" width="17" style="62" customWidth="1"/>
    <col min="4877" max="4877" width="37" style="62" customWidth="1"/>
    <col min="4878" max="4878" width="17.375" style="62" customWidth="1"/>
    <col min="4879" max="5128" width="9" style="62" customWidth="1"/>
    <col min="5129" max="5129" width="29.625" style="62" customWidth="1"/>
    <col min="5130" max="5130" width="12.75" style="62"/>
    <col min="5131" max="5131" width="29.75" style="62" customWidth="1"/>
    <col min="5132" max="5132" width="17" style="62" customWidth="1"/>
    <col min="5133" max="5133" width="37" style="62" customWidth="1"/>
    <col min="5134" max="5134" width="17.375" style="62" customWidth="1"/>
    <col min="5135" max="5384" width="9" style="62" customWidth="1"/>
    <col min="5385" max="5385" width="29.625" style="62" customWidth="1"/>
    <col min="5386" max="5386" width="12.75" style="62"/>
    <col min="5387" max="5387" width="29.75" style="62" customWidth="1"/>
    <col min="5388" max="5388" width="17" style="62" customWidth="1"/>
    <col min="5389" max="5389" width="37" style="62" customWidth="1"/>
    <col min="5390" max="5390" width="17.375" style="62" customWidth="1"/>
    <col min="5391" max="5640" width="9" style="62" customWidth="1"/>
    <col min="5641" max="5641" width="29.625" style="62" customWidth="1"/>
    <col min="5642" max="5642" width="12.75" style="62"/>
    <col min="5643" max="5643" width="29.75" style="62" customWidth="1"/>
    <col min="5644" max="5644" width="17" style="62" customWidth="1"/>
    <col min="5645" max="5645" width="37" style="62" customWidth="1"/>
    <col min="5646" max="5646" width="17.375" style="62" customWidth="1"/>
    <col min="5647" max="5896" width="9" style="62" customWidth="1"/>
    <col min="5897" max="5897" width="29.625" style="62" customWidth="1"/>
    <col min="5898" max="5898" width="12.75" style="62"/>
    <col min="5899" max="5899" width="29.75" style="62" customWidth="1"/>
    <col min="5900" max="5900" width="17" style="62" customWidth="1"/>
    <col min="5901" max="5901" width="37" style="62" customWidth="1"/>
    <col min="5902" max="5902" width="17.375" style="62" customWidth="1"/>
    <col min="5903" max="6152" width="9" style="62" customWidth="1"/>
    <col min="6153" max="6153" width="29.625" style="62" customWidth="1"/>
    <col min="6154" max="6154" width="12.75" style="62"/>
    <col min="6155" max="6155" width="29.75" style="62" customWidth="1"/>
    <col min="6156" max="6156" width="17" style="62" customWidth="1"/>
    <col min="6157" max="6157" width="37" style="62" customWidth="1"/>
    <col min="6158" max="6158" width="17.375" style="62" customWidth="1"/>
    <col min="6159" max="6408" width="9" style="62" customWidth="1"/>
    <col min="6409" max="6409" width="29.625" style="62" customWidth="1"/>
    <col min="6410" max="6410" width="12.75" style="62"/>
    <col min="6411" max="6411" width="29.75" style="62" customWidth="1"/>
    <col min="6412" max="6412" width="17" style="62" customWidth="1"/>
    <col min="6413" max="6413" width="37" style="62" customWidth="1"/>
    <col min="6414" max="6414" width="17.375" style="62" customWidth="1"/>
    <col min="6415" max="6664" width="9" style="62" customWidth="1"/>
    <col min="6665" max="6665" width="29.625" style="62" customWidth="1"/>
    <col min="6666" max="6666" width="12.75" style="62"/>
    <col min="6667" max="6667" width="29.75" style="62" customWidth="1"/>
    <col min="6668" max="6668" width="17" style="62" customWidth="1"/>
    <col min="6669" max="6669" width="37" style="62" customWidth="1"/>
    <col min="6670" max="6670" width="17.375" style="62" customWidth="1"/>
    <col min="6671" max="6920" width="9" style="62" customWidth="1"/>
    <col min="6921" max="6921" width="29.625" style="62" customWidth="1"/>
    <col min="6922" max="6922" width="12.75" style="62"/>
    <col min="6923" max="6923" width="29.75" style="62" customWidth="1"/>
    <col min="6924" max="6924" width="17" style="62" customWidth="1"/>
    <col min="6925" max="6925" width="37" style="62" customWidth="1"/>
    <col min="6926" max="6926" width="17.375" style="62" customWidth="1"/>
    <col min="6927" max="7176" width="9" style="62" customWidth="1"/>
    <col min="7177" max="7177" width="29.625" style="62" customWidth="1"/>
    <col min="7178" max="7178" width="12.75" style="62"/>
    <col min="7179" max="7179" width="29.75" style="62" customWidth="1"/>
    <col min="7180" max="7180" width="17" style="62" customWidth="1"/>
    <col min="7181" max="7181" width="37" style="62" customWidth="1"/>
    <col min="7182" max="7182" width="17.375" style="62" customWidth="1"/>
    <col min="7183" max="7432" width="9" style="62" customWidth="1"/>
    <col min="7433" max="7433" width="29.625" style="62" customWidth="1"/>
    <col min="7434" max="7434" width="12.75" style="62"/>
    <col min="7435" max="7435" width="29.75" style="62" customWidth="1"/>
    <col min="7436" max="7436" width="17" style="62" customWidth="1"/>
    <col min="7437" max="7437" width="37" style="62" customWidth="1"/>
    <col min="7438" max="7438" width="17.375" style="62" customWidth="1"/>
    <col min="7439" max="7688" width="9" style="62" customWidth="1"/>
    <col min="7689" max="7689" width="29.625" style="62" customWidth="1"/>
    <col min="7690" max="7690" width="12.75" style="62"/>
    <col min="7691" max="7691" width="29.75" style="62" customWidth="1"/>
    <col min="7692" max="7692" width="17" style="62" customWidth="1"/>
    <col min="7693" max="7693" width="37" style="62" customWidth="1"/>
    <col min="7694" max="7694" width="17.375" style="62" customWidth="1"/>
    <col min="7695" max="7944" width="9" style="62" customWidth="1"/>
    <col min="7945" max="7945" width="29.625" style="62" customWidth="1"/>
    <col min="7946" max="7946" width="12.75" style="62"/>
    <col min="7947" max="7947" width="29.75" style="62" customWidth="1"/>
    <col min="7948" max="7948" width="17" style="62" customWidth="1"/>
    <col min="7949" max="7949" width="37" style="62" customWidth="1"/>
    <col min="7950" max="7950" width="17.375" style="62" customWidth="1"/>
    <col min="7951" max="8200" width="9" style="62" customWidth="1"/>
    <col min="8201" max="8201" width="29.625" style="62" customWidth="1"/>
    <col min="8202" max="8202" width="12.75" style="62"/>
    <col min="8203" max="8203" width="29.75" style="62" customWidth="1"/>
    <col min="8204" max="8204" width="17" style="62" customWidth="1"/>
    <col min="8205" max="8205" width="37" style="62" customWidth="1"/>
    <col min="8206" max="8206" width="17.375" style="62" customWidth="1"/>
    <col min="8207" max="8456" width="9" style="62" customWidth="1"/>
    <col min="8457" max="8457" width="29.625" style="62" customWidth="1"/>
    <col min="8458" max="8458" width="12.75" style="62"/>
    <col min="8459" max="8459" width="29.75" style="62" customWidth="1"/>
    <col min="8460" max="8460" width="17" style="62" customWidth="1"/>
    <col min="8461" max="8461" width="37" style="62" customWidth="1"/>
    <col min="8462" max="8462" width="17.375" style="62" customWidth="1"/>
    <col min="8463" max="8712" width="9" style="62" customWidth="1"/>
    <col min="8713" max="8713" width="29.625" style="62" customWidth="1"/>
    <col min="8714" max="8714" width="12.75" style="62"/>
    <col min="8715" max="8715" width="29.75" style="62" customWidth="1"/>
    <col min="8716" max="8716" width="17" style="62" customWidth="1"/>
    <col min="8717" max="8717" width="37" style="62" customWidth="1"/>
    <col min="8718" max="8718" width="17.375" style="62" customWidth="1"/>
    <col min="8719" max="8968" width="9" style="62" customWidth="1"/>
    <col min="8969" max="8969" width="29.625" style="62" customWidth="1"/>
    <col min="8970" max="8970" width="12.75" style="62"/>
    <col min="8971" max="8971" width="29.75" style="62" customWidth="1"/>
    <col min="8972" max="8972" width="17" style="62" customWidth="1"/>
    <col min="8973" max="8973" width="37" style="62" customWidth="1"/>
    <col min="8974" max="8974" width="17.375" style="62" customWidth="1"/>
    <col min="8975" max="9224" width="9" style="62" customWidth="1"/>
    <col min="9225" max="9225" width="29.625" style="62" customWidth="1"/>
    <col min="9226" max="9226" width="12.75" style="62"/>
    <col min="9227" max="9227" width="29.75" style="62" customWidth="1"/>
    <col min="9228" max="9228" width="17" style="62" customWidth="1"/>
    <col min="9229" max="9229" width="37" style="62" customWidth="1"/>
    <col min="9230" max="9230" width="17.375" style="62" customWidth="1"/>
    <col min="9231" max="9480" width="9" style="62" customWidth="1"/>
    <col min="9481" max="9481" width="29.625" style="62" customWidth="1"/>
    <col min="9482" max="9482" width="12.75" style="62"/>
    <col min="9483" max="9483" width="29.75" style="62" customWidth="1"/>
    <col min="9484" max="9484" width="17" style="62" customWidth="1"/>
    <col min="9485" max="9485" width="37" style="62" customWidth="1"/>
    <col min="9486" max="9486" width="17.375" style="62" customWidth="1"/>
    <col min="9487" max="9736" width="9" style="62" customWidth="1"/>
    <col min="9737" max="9737" width="29.625" style="62" customWidth="1"/>
    <col min="9738" max="9738" width="12.75" style="62"/>
    <col min="9739" max="9739" width="29.75" style="62" customWidth="1"/>
    <col min="9740" max="9740" width="17" style="62" customWidth="1"/>
    <col min="9741" max="9741" width="37" style="62" customWidth="1"/>
    <col min="9742" max="9742" width="17.375" style="62" customWidth="1"/>
    <col min="9743" max="9992" width="9" style="62" customWidth="1"/>
    <col min="9993" max="9993" width="29.625" style="62" customWidth="1"/>
    <col min="9994" max="9994" width="12.75" style="62"/>
    <col min="9995" max="9995" width="29.75" style="62" customWidth="1"/>
    <col min="9996" max="9996" width="17" style="62" customWidth="1"/>
    <col min="9997" max="9997" width="37" style="62" customWidth="1"/>
    <col min="9998" max="9998" width="17.375" style="62" customWidth="1"/>
    <col min="9999" max="10248" width="9" style="62" customWidth="1"/>
    <col min="10249" max="10249" width="29.625" style="62" customWidth="1"/>
    <col min="10250" max="10250" width="12.75" style="62"/>
    <col min="10251" max="10251" width="29.75" style="62" customWidth="1"/>
    <col min="10252" max="10252" width="17" style="62" customWidth="1"/>
    <col min="10253" max="10253" width="37" style="62" customWidth="1"/>
    <col min="10254" max="10254" width="17.375" style="62" customWidth="1"/>
    <col min="10255" max="10504" width="9" style="62" customWidth="1"/>
    <col min="10505" max="10505" width="29.625" style="62" customWidth="1"/>
    <col min="10506" max="10506" width="12.75" style="62"/>
    <col min="10507" max="10507" width="29.75" style="62" customWidth="1"/>
    <col min="10508" max="10508" width="17" style="62" customWidth="1"/>
    <col min="10509" max="10509" width="37" style="62" customWidth="1"/>
    <col min="10510" max="10510" width="17.375" style="62" customWidth="1"/>
    <col min="10511" max="10760" width="9" style="62" customWidth="1"/>
    <col min="10761" max="10761" width="29.625" style="62" customWidth="1"/>
    <col min="10762" max="10762" width="12.75" style="62"/>
    <col min="10763" max="10763" width="29.75" style="62" customWidth="1"/>
    <col min="10764" max="10764" width="17" style="62" customWidth="1"/>
    <col min="10765" max="10765" width="37" style="62" customWidth="1"/>
    <col min="10766" max="10766" width="17.375" style="62" customWidth="1"/>
    <col min="10767" max="11016" width="9" style="62" customWidth="1"/>
    <col min="11017" max="11017" width="29.625" style="62" customWidth="1"/>
    <col min="11018" max="11018" width="12.75" style="62"/>
    <col min="11019" max="11019" width="29.75" style="62" customWidth="1"/>
    <col min="11020" max="11020" width="17" style="62" customWidth="1"/>
    <col min="11021" max="11021" width="37" style="62" customWidth="1"/>
    <col min="11022" max="11022" width="17.375" style="62" customWidth="1"/>
    <col min="11023" max="11272" width="9" style="62" customWidth="1"/>
    <col min="11273" max="11273" width="29.625" style="62" customWidth="1"/>
    <col min="11274" max="11274" width="12.75" style="62"/>
    <col min="11275" max="11275" width="29.75" style="62" customWidth="1"/>
    <col min="11276" max="11276" width="17" style="62" customWidth="1"/>
    <col min="11277" max="11277" width="37" style="62" customWidth="1"/>
    <col min="11278" max="11278" width="17.375" style="62" customWidth="1"/>
    <col min="11279" max="11528" width="9" style="62" customWidth="1"/>
    <col min="11529" max="11529" width="29.625" style="62" customWidth="1"/>
    <col min="11530" max="11530" width="12.75" style="62"/>
    <col min="11531" max="11531" width="29.75" style="62" customWidth="1"/>
    <col min="11532" max="11532" width="17" style="62" customWidth="1"/>
    <col min="11533" max="11533" width="37" style="62" customWidth="1"/>
    <col min="11534" max="11534" width="17.375" style="62" customWidth="1"/>
    <col min="11535" max="11784" width="9" style="62" customWidth="1"/>
    <col min="11785" max="11785" width="29.625" style="62" customWidth="1"/>
    <col min="11786" max="11786" width="12.75" style="62"/>
    <col min="11787" max="11787" width="29.75" style="62" customWidth="1"/>
    <col min="11788" max="11788" width="17" style="62" customWidth="1"/>
    <col min="11789" max="11789" width="37" style="62" customWidth="1"/>
    <col min="11790" max="11790" width="17.375" style="62" customWidth="1"/>
    <col min="11791" max="12040" width="9" style="62" customWidth="1"/>
    <col min="12041" max="12041" width="29.625" style="62" customWidth="1"/>
    <col min="12042" max="12042" width="12.75" style="62"/>
    <col min="12043" max="12043" width="29.75" style="62" customWidth="1"/>
    <col min="12044" max="12044" width="17" style="62" customWidth="1"/>
    <col min="12045" max="12045" width="37" style="62" customWidth="1"/>
    <col min="12046" max="12046" width="17.375" style="62" customWidth="1"/>
    <col min="12047" max="12296" width="9" style="62" customWidth="1"/>
    <col min="12297" max="12297" width="29.625" style="62" customWidth="1"/>
    <col min="12298" max="12298" width="12.75" style="62"/>
    <col min="12299" max="12299" width="29.75" style="62" customWidth="1"/>
    <col min="12300" max="12300" width="17" style="62" customWidth="1"/>
    <col min="12301" max="12301" width="37" style="62" customWidth="1"/>
    <col min="12302" max="12302" width="17.375" style="62" customWidth="1"/>
    <col min="12303" max="12552" width="9" style="62" customWidth="1"/>
    <col min="12553" max="12553" width="29.625" style="62" customWidth="1"/>
    <col min="12554" max="12554" width="12.75" style="62"/>
    <col min="12555" max="12555" width="29.75" style="62" customWidth="1"/>
    <col min="12556" max="12556" width="17" style="62" customWidth="1"/>
    <col min="12557" max="12557" width="37" style="62" customWidth="1"/>
    <col min="12558" max="12558" width="17.375" style="62" customWidth="1"/>
    <col min="12559" max="12808" width="9" style="62" customWidth="1"/>
    <col min="12809" max="12809" width="29.625" style="62" customWidth="1"/>
    <col min="12810" max="12810" width="12.75" style="62"/>
    <col min="12811" max="12811" width="29.75" style="62" customWidth="1"/>
    <col min="12812" max="12812" width="17" style="62" customWidth="1"/>
    <col min="12813" max="12813" width="37" style="62" customWidth="1"/>
    <col min="12814" max="12814" width="17.375" style="62" customWidth="1"/>
    <col min="12815" max="13064" width="9" style="62" customWidth="1"/>
    <col min="13065" max="13065" width="29.625" style="62" customWidth="1"/>
    <col min="13066" max="13066" width="12.75" style="62"/>
    <col min="13067" max="13067" width="29.75" style="62" customWidth="1"/>
    <col min="13068" max="13068" width="17" style="62" customWidth="1"/>
    <col min="13069" max="13069" width="37" style="62" customWidth="1"/>
    <col min="13070" max="13070" width="17.375" style="62" customWidth="1"/>
    <col min="13071" max="13320" width="9" style="62" customWidth="1"/>
    <col min="13321" max="13321" width="29.625" style="62" customWidth="1"/>
    <col min="13322" max="13322" width="12.75" style="62"/>
    <col min="13323" max="13323" width="29.75" style="62" customWidth="1"/>
    <col min="13324" max="13324" width="17" style="62" customWidth="1"/>
    <col min="13325" max="13325" width="37" style="62" customWidth="1"/>
    <col min="13326" max="13326" width="17.375" style="62" customWidth="1"/>
    <col min="13327" max="13576" width="9" style="62" customWidth="1"/>
    <col min="13577" max="13577" width="29.625" style="62" customWidth="1"/>
    <col min="13578" max="13578" width="12.75" style="62"/>
    <col min="13579" max="13579" width="29.75" style="62" customWidth="1"/>
    <col min="13580" max="13580" width="17" style="62" customWidth="1"/>
    <col min="13581" max="13581" width="37" style="62" customWidth="1"/>
    <col min="13582" max="13582" width="17.375" style="62" customWidth="1"/>
    <col min="13583" max="13832" width="9" style="62" customWidth="1"/>
    <col min="13833" max="13833" width="29.625" style="62" customWidth="1"/>
    <col min="13834" max="13834" width="12.75" style="62"/>
    <col min="13835" max="13835" width="29.75" style="62" customWidth="1"/>
    <col min="13836" max="13836" width="17" style="62" customWidth="1"/>
    <col min="13837" max="13837" width="37" style="62" customWidth="1"/>
    <col min="13838" max="13838" width="17.375" style="62" customWidth="1"/>
    <col min="13839" max="14088" width="9" style="62" customWidth="1"/>
    <col min="14089" max="14089" width="29.625" style="62" customWidth="1"/>
    <col min="14090" max="14090" width="12.75" style="62"/>
    <col min="14091" max="14091" width="29.75" style="62" customWidth="1"/>
    <col min="14092" max="14092" width="17" style="62" customWidth="1"/>
    <col min="14093" max="14093" width="37" style="62" customWidth="1"/>
    <col min="14094" max="14094" width="17.375" style="62" customWidth="1"/>
    <col min="14095" max="14344" width="9" style="62" customWidth="1"/>
    <col min="14345" max="14345" width="29.625" style="62" customWidth="1"/>
    <col min="14346" max="14346" width="12.75" style="62"/>
    <col min="14347" max="14347" width="29.75" style="62" customWidth="1"/>
    <col min="14348" max="14348" width="17" style="62" customWidth="1"/>
    <col min="14349" max="14349" width="37" style="62" customWidth="1"/>
    <col min="14350" max="14350" width="17.375" style="62" customWidth="1"/>
    <col min="14351" max="14600" width="9" style="62" customWidth="1"/>
    <col min="14601" max="14601" width="29.625" style="62" customWidth="1"/>
    <col min="14602" max="14602" width="12.75" style="62"/>
    <col min="14603" max="14603" width="29.75" style="62" customWidth="1"/>
    <col min="14604" max="14604" width="17" style="62" customWidth="1"/>
    <col min="14605" max="14605" width="37" style="62" customWidth="1"/>
    <col min="14606" max="14606" width="17.375" style="62" customWidth="1"/>
    <col min="14607" max="14856" width="9" style="62" customWidth="1"/>
    <col min="14857" max="14857" width="29.625" style="62" customWidth="1"/>
    <col min="14858" max="14858" width="12.75" style="62"/>
    <col min="14859" max="14859" width="29.75" style="62" customWidth="1"/>
    <col min="14860" max="14860" width="17" style="62" customWidth="1"/>
    <col min="14861" max="14861" width="37" style="62" customWidth="1"/>
    <col min="14862" max="14862" width="17.375" style="62" customWidth="1"/>
    <col min="14863" max="15112" width="9" style="62" customWidth="1"/>
    <col min="15113" max="15113" width="29.625" style="62" customWidth="1"/>
    <col min="15114" max="15114" width="12.75" style="62"/>
    <col min="15115" max="15115" width="29.75" style="62" customWidth="1"/>
    <col min="15116" max="15116" width="17" style="62" customWidth="1"/>
    <col min="15117" max="15117" width="37" style="62" customWidth="1"/>
    <col min="15118" max="15118" width="17.375" style="62" customWidth="1"/>
    <col min="15119" max="15368" width="9" style="62" customWidth="1"/>
    <col min="15369" max="15369" width="29.625" style="62" customWidth="1"/>
    <col min="15370" max="15370" width="12.75" style="62"/>
    <col min="15371" max="15371" width="29.75" style="62" customWidth="1"/>
    <col min="15372" max="15372" width="17" style="62" customWidth="1"/>
    <col min="15373" max="15373" width="37" style="62" customWidth="1"/>
    <col min="15374" max="15374" width="17.375" style="62" customWidth="1"/>
    <col min="15375" max="15624" width="9" style="62" customWidth="1"/>
    <col min="15625" max="15625" width="29.625" style="62" customWidth="1"/>
    <col min="15626" max="15626" width="12.75" style="62"/>
    <col min="15627" max="15627" width="29.75" style="62" customWidth="1"/>
    <col min="15628" max="15628" width="17" style="62" customWidth="1"/>
    <col min="15629" max="15629" width="37" style="62" customWidth="1"/>
    <col min="15630" max="15630" width="17.375" style="62" customWidth="1"/>
    <col min="15631" max="15880" width="9" style="62" customWidth="1"/>
    <col min="15881" max="15881" width="29.625" style="62" customWidth="1"/>
    <col min="15882" max="15882" width="12.75" style="62"/>
    <col min="15883" max="15883" width="29.75" style="62" customWidth="1"/>
    <col min="15884" max="15884" width="17" style="62" customWidth="1"/>
    <col min="15885" max="15885" width="37" style="62" customWidth="1"/>
    <col min="15886" max="15886" width="17.375" style="62" customWidth="1"/>
    <col min="15887" max="16136" width="9" style="62" customWidth="1"/>
    <col min="16137" max="16137" width="29.625" style="62" customWidth="1"/>
    <col min="16138" max="16138" width="12.75" style="62"/>
    <col min="16139" max="16139" width="29.75" style="62" customWidth="1"/>
    <col min="16140" max="16140" width="17" style="62" customWidth="1"/>
    <col min="16141" max="16141" width="37" style="62" customWidth="1"/>
    <col min="16142" max="16142" width="17.375" style="62" customWidth="1"/>
    <col min="16143" max="16384" width="9" style="62" customWidth="1"/>
  </cols>
  <sheetData>
    <row r="1" ht="27.75" customHeight="1" spans="1:17">
      <c r="A1" s="65" t="s">
        <v>537</v>
      </c>
      <c r="B1" s="65"/>
      <c r="C1" s="65"/>
      <c r="D1" s="65"/>
      <c r="E1" s="65"/>
      <c r="F1" s="65"/>
      <c r="G1" s="65"/>
      <c r="H1" s="65"/>
      <c r="I1" s="65"/>
      <c r="J1" s="65"/>
      <c r="K1" s="392"/>
      <c r="L1" s="392"/>
      <c r="M1" s="392"/>
      <c r="N1" s="392"/>
      <c r="O1" s="392"/>
      <c r="P1" s="65"/>
      <c r="Q1" s="65"/>
    </row>
    <row r="2" ht="27.6" customHeight="1" spans="1:18">
      <c r="A2" s="66" t="s">
        <v>538</v>
      </c>
      <c r="B2" s="66"/>
      <c r="C2" s="66"/>
      <c r="D2" s="66"/>
      <c r="E2" s="66"/>
      <c r="F2" s="66"/>
      <c r="G2" s="66"/>
      <c r="H2" s="66"/>
      <c r="I2" s="66"/>
      <c r="J2" s="66"/>
      <c r="K2" s="66"/>
      <c r="L2" s="66"/>
      <c r="M2" s="66"/>
      <c r="N2" s="66"/>
      <c r="O2" s="66"/>
      <c r="P2" s="66"/>
      <c r="Q2" s="66"/>
      <c r="R2" s="66"/>
    </row>
    <row r="3" ht="23.25" customHeight="1" spans="1:18">
      <c r="A3" s="371"/>
      <c r="B3" s="372"/>
      <c r="C3" s="372"/>
      <c r="D3" s="372"/>
      <c r="E3" s="372"/>
      <c r="F3" s="372"/>
      <c r="G3" s="371"/>
      <c r="H3" s="371"/>
      <c r="I3" s="371"/>
      <c r="J3" s="371"/>
      <c r="K3" s="393" t="s">
        <v>414</v>
      </c>
      <c r="L3" s="393"/>
      <c r="M3" s="393"/>
      <c r="N3" s="393"/>
      <c r="O3" s="393"/>
      <c r="P3" s="393"/>
      <c r="Q3" s="393"/>
      <c r="R3" s="393"/>
    </row>
    <row r="4" s="61" customFormat="1" ht="69" customHeight="1" spans="1:18">
      <c r="A4" s="373" t="s">
        <v>463</v>
      </c>
      <c r="B4" s="374" t="s">
        <v>464</v>
      </c>
      <c r="C4" s="374" t="s">
        <v>465</v>
      </c>
      <c r="D4" s="374" t="s">
        <v>467</v>
      </c>
      <c r="E4" s="374" t="s">
        <v>416</v>
      </c>
      <c r="F4" s="374" t="s">
        <v>468</v>
      </c>
      <c r="G4" s="375" t="s">
        <v>469</v>
      </c>
      <c r="H4" s="375" t="s">
        <v>470</v>
      </c>
      <c r="I4" s="394" t="s">
        <v>471</v>
      </c>
      <c r="J4" s="373" t="s">
        <v>472</v>
      </c>
      <c r="K4" s="374" t="s">
        <v>464</v>
      </c>
      <c r="L4" s="374" t="s">
        <v>465</v>
      </c>
      <c r="M4" s="374" t="s">
        <v>467</v>
      </c>
      <c r="N4" s="374" t="s">
        <v>416</v>
      </c>
      <c r="O4" s="374" t="s">
        <v>468</v>
      </c>
      <c r="P4" s="375" t="s">
        <v>469</v>
      </c>
      <c r="Q4" s="375" t="s">
        <v>470</v>
      </c>
      <c r="R4" s="394" t="s">
        <v>471</v>
      </c>
    </row>
    <row r="5" s="61" customFormat="1" ht="24" customHeight="1" spans="1:18">
      <c r="A5" s="376" t="s">
        <v>473</v>
      </c>
      <c r="B5" s="377">
        <f>B6+B12</f>
        <v>111237</v>
      </c>
      <c r="C5" s="377">
        <f>C6+C12</f>
        <v>97323</v>
      </c>
      <c r="D5" s="377">
        <f>D6+D12</f>
        <v>97323</v>
      </c>
      <c r="E5" s="377">
        <f>E6+E12</f>
        <v>97323</v>
      </c>
      <c r="F5" s="377">
        <f>F6+F12</f>
        <v>157604</v>
      </c>
      <c r="G5" s="378"/>
      <c r="H5" s="378"/>
      <c r="I5" s="395"/>
      <c r="J5" s="396" t="s">
        <v>473</v>
      </c>
      <c r="K5" s="377">
        <f>K6+K12</f>
        <v>111237</v>
      </c>
      <c r="L5" s="377">
        <f>L6+L12</f>
        <v>97323</v>
      </c>
      <c r="M5" s="377">
        <f>M6+M12</f>
        <v>97323</v>
      </c>
      <c r="N5" s="377">
        <f>N6+N12</f>
        <v>97323</v>
      </c>
      <c r="O5" s="377">
        <f>O6+O12</f>
        <v>157604</v>
      </c>
      <c r="P5" s="377"/>
      <c r="Q5" s="378"/>
      <c r="R5" s="404"/>
    </row>
    <row r="6" s="61" customFormat="1" ht="24" customHeight="1" spans="1:18">
      <c r="A6" s="379" t="s">
        <v>474</v>
      </c>
      <c r="B6" s="377">
        <f>B7</f>
        <v>111237</v>
      </c>
      <c r="C6" s="377">
        <f>C7</f>
        <v>96978</v>
      </c>
      <c r="D6" s="377">
        <f>D7</f>
        <v>96978</v>
      </c>
      <c r="E6" s="377">
        <f>E7</f>
        <v>96978</v>
      </c>
      <c r="F6" s="377">
        <f>F7</f>
        <v>157604</v>
      </c>
      <c r="G6" s="380">
        <v>100</v>
      </c>
      <c r="H6" s="380">
        <v>100</v>
      </c>
      <c r="I6" s="397">
        <f>(E6-F6)/F6*100</f>
        <v>-38.4672977843202</v>
      </c>
      <c r="J6" s="398" t="s">
        <v>475</v>
      </c>
      <c r="K6" s="377">
        <f>K7+K10</f>
        <v>77866</v>
      </c>
      <c r="L6" s="377">
        <f>L7+L10</f>
        <v>68230</v>
      </c>
      <c r="M6" s="377">
        <f>M7+M10</f>
        <v>61883</v>
      </c>
      <c r="N6" s="377">
        <f>N7+N10</f>
        <v>61538</v>
      </c>
      <c r="O6" s="377">
        <f>O7+O10</f>
        <v>112094</v>
      </c>
      <c r="P6" s="397">
        <v>90.1919976549905</v>
      </c>
      <c r="Q6" s="397">
        <v>99.4424963237076</v>
      </c>
      <c r="R6" s="397">
        <f>(N6-O6)/O6*100</f>
        <v>-45.1014327261049</v>
      </c>
    </row>
    <row r="7" s="61" customFormat="1" ht="22.5" customHeight="1" spans="1:21">
      <c r="A7" s="80" t="s">
        <v>539</v>
      </c>
      <c r="B7" s="77">
        <v>111237</v>
      </c>
      <c r="C7" s="77">
        <v>96978</v>
      </c>
      <c r="D7" s="77">
        <v>96978</v>
      </c>
      <c r="E7" s="381">
        <v>96978</v>
      </c>
      <c r="F7" s="381">
        <v>157604</v>
      </c>
      <c r="G7" s="382">
        <v>100</v>
      </c>
      <c r="H7" s="382">
        <v>100</v>
      </c>
      <c r="I7" s="399">
        <f>(E7-F7)/F7*100</f>
        <v>-38.4672977843202</v>
      </c>
      <c r="J7" s="80" t="s">
        <v>540</v>
      </c>
      <c r="K7" s="381"/>
      <c r="L7" s="77">
        <v>645</v>
      </c>
      <c r="M7" s="77">
        <v>645</v>
      </c>
      <c r="N7" s="381">
        <v>300</v>
      </c>
      <c r="O7" s="381">
        <v>300</v>
      </c>
      <c r="P7" s="399">
        <v>46.5116279069767</v>
      </c>
      <c r="Q7" s="405">
        <v>46.5116279069767</v>
      </c>
      <c r="R7" s="399">
        <f>(N7-O7)/O7*100</f>
        <v>0</v>
      </c>
      <c r="U7" s="84"/>
    </row>
    <row r="8" s="61" customFormat="1" ht="22.5" customHeight="1" spans="1:21">
      <c r="A8" s="80"/>
      <c r="B8" s="77"/>
      <c r="C8" s="77"/>
      <c r="D8" s="77"/>
      <c r="E8" s="381"/>
      <c r="F8" s="381"/>
      <c r="G8" s="382"/>
      <c r="H8" s="382"/>
      <c r="I8" s="399"/>
      <c r="J8" s="80" t="s">
        <v>541</v>
      </c>
      <c r="K8" s="381"/>
      <c r="L8" s="77">
        <v>345</v>
      </c>
      <c r="M8" s="77">
        <v>345</v>
      </c>
      <c r="N8" s="381"/>
      <c r="O8" s="381"/>
      <c r="P8" s="399"/>
      <c r="Q8" s="406">
        <v>0</v>
      </c>
      <c r="R8" s="399"/>
      <c r="U8" s="84"/>
    </row>
    <row r="9" s="61" customFormat="1" ht="22.5" customHeight="1" spans="1:21">
      <c r="A9" s="80"/>
      <c r="B9" s="77"/>
      <c r="C9" s="77"/>
      <c r="D9" s="77"/>
      <c r="E9" s="381"/>
      <c r="F9" s="381"/>
      <c r="G9" s="383"/>
      <c r="H9" s="382"/>
      <c r="I9" s="382"/>
      <c r="J9" s="80" t="s">
        <v>542</v>
      </c>
      <c r="K9" s="77"/>
      <c r="L9" s="77">
        <v>300</v>
      </c>
      <c r="M9" s="77">
        <v>300</v>
      </c>
      <c r="N9" s="381">
        <v>300</v>
      </c>
      <c r="O9" s="381">
        <v>300</v>
      </c>
      <c r="P9" s="399">
        <v>100</v>
      </c>
      <c r="Q9" s="405">
        <v>100</v>
      </c>
      <c r="R9" s="399">
        <f>(N9-O9)/O9*100</f>
        <v>0</v>
      </c>
      <c r="U9" s="84"/>
    </row>
    <row r="10" s="61" customFormat="1" ht="22.5" customHeight="1" spans="1:21">
      <c r="A10" s="80"/>
      <c r="B10" s="77"/>
      <c r="C10" s="77"/>
      <c r="D10" s="77"/>
      <c r="E10" s="381"/>
      <c r="F10" s="381"/>
      <c r="G10" s="383"/>
      <c r="H10" s="382"/>
      <c r="I10" s="382"/>
      <c r="J10" s="80" t="s">
        <v>543</v>
      </c>
      <c r="K10" s="381">
        <v>77866</v>
      </c>
      <c r="L10" s="77">
        <v>67585</v>
      </c>
      <c r="M10" s="77">
        <v>61238</v>
      </c>
      <c r="N10" s="381">
        <v>61238</v>
      </c>
      <c r="O10" s="381">
        <v>111794</v>
      </c>
      <c r="P10" s="399">
        <v>90.6088629133684</v>
      </c>
      <c r="Q10" s="405">
        <v>100</v>
      </c>
      <c r="R10" s="399">
        <f>(N10-O10)/O10*100</f>
        <v>-45.2224627439755</v>
      </c>
      <c r="U10" s="84"/>
    </row>
    <row r="11" s="61" customFormat="1" ht="22.5" customHeight="1" spans="1:21">
      <c r="A11" s="80"/>
      <c r="B11" s="77"/>
      <c r="C11" s="77"/>
      <c r="D11" s="77"/>
      <c r="E11" s="381"/>
      <c r="F11" s="381"/>
      <c r="G11" s="383"/>
      <c r="H11" s="383"/>
      <c r="I11" s="400"/>
      <c r="J11" s="80" t="s">
        <v>544</v>
      </c>
      <c r="K11" s="77">
        <v>77866</v>
      </c>
      <c r="L11" s="77">
        <v>67585</v>
      </c>
      <c r="M11" s="77">
        <v>61238</v>
      </c>
      <c r="N11" s="381">
        <v>61238</v>
      </c>
      <c r="O11" s="381">
        <v>111794</v>
      </c>
      <c r="P11" s="399">
        <v>90.6088629133684</v>
      </c>
      <c r="Q11" s="405">
        <v>100</v>
      </c>
      <c r="R11" s="399">
        <f>(N11-O11)/O11*100</f>
        <v>-45.2224627439755</v>
      </c>
      <c r="U11" s="84"/>
    </row>
    <row r="12" s="61" customFormat="1" ht="22.5" customHeight="1" spans="1:21">
      <c r="A12" s="379" t="s">
        <v>419</v>
      </c>
      <c r="B12" s="377"/>
      <c r="C12" s="377">
        <f>C13</f>
        <v>345</v>
      </c>
      <c r="D12" s="377">
        <f>D13</f>
        <v>345</v>
      </c>
      <c r="E12" s="377">
        <f>E13</f>
        <v>345</v>
      </c>
      <c r="F12" s="377"/>
      <c r="G12" s="378"/>
      <c r="H12" s="384" t="s">
        <v>62</v>
      </c>
      <c r="I12" s="384" t="s">
        <v>62</v>
      </c>
      <c r="J12" s="379" t="s">
        <v>419</v>
      </c>
      <c r="K12" s="377">
        <v>33371</v>
      </c>
      <c r="L12" s="377">
        <v>29093</v>
      </c>
      <c r="M12" s="377">
        <v>35440</v>
      </c>
      <c r="N12" s="377">
        <v>35785</v>
      </c>
      <c r="O12" s="377">
        <v>45510</v>
      </c>
      <c r="P12" s="384" t="s">
        <v>62</v>
      </c>
      <c r="Q12" s="384" t="s">
        <v>62</v>
      </c>
      <c r="R12" s="384" t="s">
        <v>62</v>
      </c>
      <c r="U12" s="84"/>
    </row>
    <row r="13" s="61" customFormat="1" ht="22.5" customHeight="1" spans="1:18">
      <c r="A13" s="80" t="s">
        <v>420</v>
      </c>
      <c r="B13" s="381"/>
      <c r="C13" s="381">
        <v>345</v>
      </c>
      <c r="D13" s="381">
        <v>345</v>
      </c>
      <c r="E13" s="381">
        <v>345</v>
      </c>
      <c r="F13" s="381"/>
      <c r="G13" s="383"/>
      <c r="H13" s="384" t="s">
        <v>62</v>
      </c>
      <c r="I13" s="384" t="s">
        <v>62</v>
      </c>
      <c r="J13" s="385" t="s">
        <v>545</v>
      </c>
      <c r="K13" s="381">
        <v>33371</v>
      </c>
      <c r="L13" s="381">
        <v>29093</v>
      </c>
      <c r="M13" s="381">
        <v>35440</v>
      </c>
      <c r="N13" s="381">
        <v>35440</v>
      </c>
      <c r="O13" s="381"/>
      <c r="P13" s="384" t="s">
        <v>62</v>
      </c>
      <c r="Q13" s="384" t="s">
        <v>62</v>
      </c>
      <c r="R13" s="384" t="s">
        <v>62</v>
      </c>
    </row>
    <row r="14" s="61" customFormat="1" ht="22.5" customHeight="1" spans="1:18">
      <c r="A14" s="385"/>
      <c r="B14" s="386"/>
      <c r="C14" s="386"/>
      <c r="D14" s="386"/>
      <c r="E14" s="386"/>
      <c r="F14" s="386"/>
      <c r="G14" s="387"/>
      <c r="H14" s="387"/>
      <c r="I14" s="401"/>
      <c r="J14" s="385" t="s">
        <v>546</v>
      </c>
      <c r="K14" s="386"/>
      <c r="L14" s="386"/>
      <c r="M14" s="386"/>
      <c r="N14" s="381">
        <v>345</v>
      </c>
      <c r="O14" s="381"/>
      <c r="P14" s="387"/>
      <c r="Q14" s="387"/>
      <c r="R14" s="407"/>
    </row>
    <row r="15" s="61" customFormat="1" ht="12.75" customHeight="1" spans="1:18">
      <c r="A15" s="388"/>
      <c r="B15" s="389"/>
      <c r="C15" s="389"/>
      <c r="D15" s="389"/>
      <c r="E15" s="389"/>
      <c r="F15" s="389"/>
      <c r="G15" s="390"/>
      <c r="H15" s="390"/>
      <c r="I15" s="402"/>
      <c r="J15" s="388"/>
      <c r="K15" s="389"/>
      <c r="L15" s="389"/>
      <c r="M15" s="389"/>
      <c r="N15" s="403"/>
      <c r="O15" s="403"/>
      <c r="P15" s="390"/>
      <c r="Q15" s="390"/>
      <c r="R15" s="408"/>
    </row>
    <row r="16" s="61" customFormat="1" ht="40.5" customHeight="1" spans="1:18">
      <c r="A16" s="391" t="s">
        <v>547</v>
      </c>
      <c r="B16" s="391"/>
      <c r="C16" s="391"/>
      <c r="D16" s="391"/>
      <c r="E16" s="391"/>
      <c r="F16" s="391"/>
      <c r="G16" s="391"/>
      <c r="H16" s="391"/>
      <c r="I16" s="391"/>
      <c r="J16" s="391"/>
      <c r="K16" s="391"/>
      <c r="L16" s="391"/>
      <c r="M16" s="391"/>
      <c r="N16" s="391"/>
      <c r="O16" s="391"/>
      <c r="P16" s="391"/>
      <c r="Q16" s="391"/>
      <c r="R16" s="391"/>
    </row>
    <row r="17" s="61" customFormat="1" ht="20.1" customHeight="1" spans="1:18">
      <c r="A17" s="62"/>
      <c r="B17" s="63"/>
      <c r="C17" s="63"/>
      <c r="D17" s="63"/>
      <c r="E17" s="63"/>
      <c r="F17" s="63"/>
      <c r="G17" s="369"/>
      <c r="H17" s="369"/>
      <c r="I17" s="369"/>
      <c r="J17" s="64"/>
      <c r="K17" s="64"/>
      <c r="L17" s="64"/>
      <c r="M17" s="64"/>
      <c r="N17" s="64"/>
      <c r="O17" s="64"/>
      <c r="P17" s="370"/>
      <c r="Q17" s="370"/>
      <c r="R17" s="62"/>
    </row>
  </sheetData>
  <mergeCells count="4">
    <mergeCell ref="A1:J1"/>
    <mergeCell ref="A2:R2"/>
    <mergeCell ref="K3:R3"/>
    <mergeCell ref="A16:R16"/>
  </mergeCells>
  <printOptions horizontalCentered="1"/>
  <pageMargins left="0.314583333333333" right="0.314583333333333" top="0.747916666666667" bottom="0.747916666666667" header="0.314583333333333" footer="0.314583333333333"/>
  <pageSetup paperSize="9" scale="88" fitToHeight="0" pageOrder="overThenDown" orientation="landscape" horizontalDpi="600"/>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A1" sqref="A1:J1"/>
    </sheetView>
  </sheetViews>
  <sheetFormatPr defaultColWidth="9" defaultRowHeight="13.5"/>
  <cols>
    <col min="1" max="1" width="36.5" customWidth="1"/>
    <col min="2" max="2" width="37.875" customWidth="1"/>
    <col min="3" max="3" width="10.875" customWidth="1"/>
  </cols>
  <sheetData>
    <row r="1" ht="18.75" spans="1:10">
      <c r="A1" s="65" t="s">
        <v>548</v>
      </c>
      <c r="B1" s="65"/>
      <c r="C1" s="65"/>
      <c r="D1" s="65"/>
      <c r="E1" s="65"/>
      <c r="F1" s="65"/>
      <c r="G1" s="65"/>
      <c r="H1" s="65"/>
      <c r="I1" s="65"/>
      <c r="J1" s="65"/>
    </row>
    <row r="2" ht="22.5" spans="1:3">
      <c r="A2" s="338" t="s">
        <v>549</v>
      </c>
      <c r="B2" s="338"/>
      <c r="C2" s="338"/>
    </row>
    <row r="3" ht="15" spans="1:3">
      <c r="A3" s="337"/>
      <c r="B3" s="339"/>
      <c r="C3" s="340" t="s">
        <v>550</v>
      </c>
    </row>
    <row r="4" ht="14.25" spans="1:3">
      <c r="A4" s="355" t="s">
        <v>551</v>
      </c>
      <c r="B4" s="341" t="s">
        <v>551</v>
      </c>
      <c r="C4" s="342" t="s">
        <v>464</v>
      </c>
    </row>
    <row r="5" ht="14.25" spans="1:3">
      <c r="A5" s="355"/>
      <c r="B5" s="356" t="s">
        <v>552</v>
      </c>
      <c r="C5" s="357"/>
    </row>
    <row r="6" spans="1:3">
      <c r="A6" s="358" t="s">
        <v>553</v>
      </c>
      <c r="B6" s="359" t="s">
        <v>554</v>
      </c>
      <c r="C6" s="360"/>
    </row>
    <row r="7" spans="1:3">
      <c r="A7" s="358"/>
      <c r="B7" s="359" t="s">
        <v>555</v>
      </c>
      <c r="C7" s="361"/>
    </row>
    <row r="8" spans="1:3">
      <c r="A8" s="358"/>
      <c r="B8" s="359" t="s">
        <v>556</v>
      </c>
      <c r="C8" s="361"/>
    </row>
    <row r="9" spans="1:3">
      <c r="A9" s="358"/>
      <c r="B9" s="359" t="s">
        <v>557</v>
      </c>
      <c r="C9" s="361"/>
    </row>
    <row r="10" spans="1:3">
      <c r="A10" s="358"/>
      <c r="B10" s="359" t="s">
        <v>558</v>
      </c>
      <c r="C10" s="361"/>
    </row>
    <row r="11" spans="1:3">
      <c r="A11" s="358"/>
      <c r="B11" s="359" t="s">
        <v>559</v>
      </c>
      <c r="C11" s="361"/>
    </row>
    <row r="12" spans="1:3">
      <c r="A12" s="358"/>
      <c r="B12" s="359" t="s">
        <v>560</v>
      </c>
      <c r="C12" s="361"/>
    </row>
    <row r="13" spans="1:3">
      <c r="A13" s="358"/>
      <c r="B13" s="359" t="s">
        <v>561</v>
      </c>
      <c r="C13" s="361"/>
    </row>
    <row r="14" spans="1:3">
      <c r="A14" s="358"/>
      <c r="B14" s="359" t="s">
        <v>562</v>
      </c>
      <c r="C14" s="361"/>
    </row>
    <row r="15" spans="1:3">
      <c r="A15" s="362"/>
      <c r="B15" s="359"/>
      <c r="C15" s="363"/>
    </row>
    <row r="16" ht="14.25" spans="1:3">
      <c r="A16" s="364"/>
      <c r="B16" s="347" t="s">
        <v>563</v>
      </c>
      <c r="C16" s="365"/>
    </row>
    <row r="17" ht="14.25" spans="1:3">
      <c r="A17" s="364"/>
      <c r="B17" s="349" t="s">
        <v>418</v>
      </c>
      <c r="C17" s="365"/>
    </row>
    <row r="18" spans="1:3">
      <c r="A18" s="362" t="s">
        <v>564</v>
      </c>
      <c r="B18" s="350" t="s">
        <v>420</v>
      </c>
      <c r="C18" s="366"/>
    </row>
    <row r="19" spans="1:3">
      <c r="A19" s="362"/>
      <c r="B19" s="350" t="s">
        <v>565</v>
      </c>
      <c r="C19" s="363"/>
    </row>
    <row r="20" ht="15" spans="1:3">
      <c r="A20" s="355" t="s">
        <v>566</v>
      </c>
      <c r="B20" s="353" t="s">
        <v>567</v>
      </c>
      <c r="C20" s="367"/>
    </row>
    <row r="21" ht="14.25" spans="1:3">
      <c r="A21" s="337"/>
      <c r="B21" s="337"/>
      <c r="C21" s="337"/>
    </row>
    <row r="22" ht="14.25" spans="1:3">
      <c r="A22" s="368" t="s">
        <v>568</v>
      </c>
      <c r="B22" s="368"/>
      <c r="C22" s="337"/>
    </row>
  </sheetData>
  <mergeCells count="3">
    <mergeCell ref="A1:J1"/>
    <mergeCell ref="A2:C2"/>
    <mergeCell ref="A22:B22"/>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workbookViewId="0">
      <selection activeCell="A1" sqref="A1:J1"/>
    </sheetView>
  </sheetViews>
  <sheetFormatPr defaultColWidth="9" defaultRowHeight="14.25"/>
  <cols>
    <col min="1" max="1" width="52.125" style="337" customWidth="1"/>
    <col min="2" max="2" width="25" style="337" customWidth="1"/>
    <col min="3" max="16384" width="9" style="337"/>
  </cols>
  <sheetData>
    <row r="1" ht="18.75" spans="1:10">
      <c r="A1" s="65" t="s">
        <v>569</v>
      </c>
      <c r="B1" s="65"/>
      <c r="C1" s="65"/>
      <c r="D1" s="65"/>
      <c r="E1" s="65"/>
      <c r="F1" s="65"/>
      <c r="G1" s="65"/>
      <c r="H1" s="65"/>
      <c r="I1" s="65"/>
      <c r="J1" s="65"/>
    </row>
    <row r="2" s="337" customFormat="1" ht="27" customHeight="1" spans="1:2">
      <c r="A2" s="338" t="s">
        <v>570</v>
      </c>
      <c r="B2" s="338"/>
    </row>
    <row r="3" s="337" customFormat="1" ht="18.75" customHeight="1" spans="1:2">
      <c r="A3" s="339"/>
      <c r="B3" s="340" t="s">
        <v>550</v>
      </c>
    </row>
    <row r="4" s="337" customFormat="1" ht="20.1" customHeight="1" spans="1:2">
      <c r="A4" s="341" t="s">
        <v>551</v>
      </c>
      <c r="B4" s="342" t="s">
        <v>464</v>
      </c>
    </row>
    <row r="5" s="337" customFormat="1" ht="20.1" customHeight="1" spans="1:2">
      <c r="A5" s="343" t="s">
        <v>571</v>
      </c>
      <c r="B5" s="344"/>
    </row>
    <row r="6" s="337" customFormat="1" ht="20.1" customHeight="1" spans="1:2">
      <c r="A6" s="345" t="s">
        <v>572</v>
      </c>
      <c r="B6" s="346"/>
    </row>
    <row r="7" s="337" customFormat="1" ht="20.1" customHeight="1" spans="1:2">
      <c r="A7" s="345" t="s">
        <v>573</v>
      </c>
      <c r="B7" s="346"/>
    </row>
    <row r="8" s="337" customFormat="1" ht="20.1" customHeight="1" spans="1:2">
      <c r="A8" s="345" t="s">
        <v>574</v>
      </c>
      <c r="B8" s="346"/>
    </row>
    <row r="9" s="337" customFormat="1" ht="20.1" customHeight="1" spans="1:2">
      <c r="A9" s="345" t="s">
        <v>575</v>
      </c>
      <c r="B9" s="346"/>
    </row>
    <row r="10" s="337" customFormat="1" ht="20.1" customHeight="1" spans="1:2">
      <c r="A10" s="343" t="s">
        <v>576</v>
      </c>
      <c r="B10" s="346"/>
    </row>
    <row r="11" s="337" customFormat="1" ht="20.1" customHeight="1" spans="1:2">
      <c r="A11" s="345" t="s">
        <v>577</v>
      </c>
      <c r="B11" s="346"/>
    </row>
    <row r="12" s="337" customFormat="1" ht="20.1" customHeight="1" spans="1:2">
      <c r="A12" s="345" t="s">
        <v>578</v>
      </c>
      <c r="B12" s="346"/>
    </row>
    <row r="13" s="337" customFormat="1" ht="20.1" customHeight="1" spans="1:2">
      <c r="A13" s="345" t="s">
        <v>574</v>
      </c>
      <c r="B13" s="346"/>
    </row>
    <row r="14" s="337" customFormat="1" ht="20.1" customHeight="1" spans="1:2">
      <c r="A14" s="345" t="s">
        <v>579</v>
      </c>
      <c r="B14" s="346"/>
    </row>
    <row r="15" s="337" customFormat="1" ht="20.1" customHeight="1" spans="1:2">
      <c r="A15" s="345" t="s">
        <v>580</v>
      </c>
      <c r="B15" s="346"/>
    </row>
    <row r="16" s="337" customFormat="1" ht="20.1" customHeight="1" spans="1:2">
      <c r="A16" s="345" t="s">
        <v>581</v>
      </c>
      <c r="B16" s="346"/>
    </row>
    <row r="17" s="337" customFormat="1" ht="20.1" customHeight="1" spans="1:2">
      <c r="A17" s="343" t="s">
        <v>582</v>
      </c>
      <c r="B17" s="346"/>
    </row>
    <row r="18" s="337" customFormat="1" ht="20.1" customHeight="1" spans="1:2">
      <c r="A18" s="345" t="s">
        <v>583</v>
      </c>
      <c r="B18" s="346"/>
    </row>
    <row r="19" s="337" customFormat="1" ht="20.1" customHeight="1" spans="1:2">
      <c r="A19" s="345" t="s">
        <v>584</v>
      </c>
      <c r="B19" s="346"/>
    </row>
    <row r="20" s="337" customFormat="1" ht="20.1" customHeight="1" spans="1:2">
      <c r="A20" s="345" t="s">
        <v>585</v>
      </c>
      <c r="B20" s="346"/>
    </row>
    <row r="21" s="337" customFormat="1" ht="20.1" customHeight="1" spans="1:2">
      <c r="A21" s="343" t="s">
        <v>586</v>
      </c>
      <c r="B21" s="346"/>
    </row>
    <row r="22" s="337" customFormat="1" ht="20.1" customHeight="1" spans="1:2">
      <c r="A22" s="345" t="s">
        <v>587</v>
      </c>
      <c r="B22" s="346"/>
    </row>
    <row r="23" s="337" customFormat="1" ht="20.1" customHeight="1" spans="1:2">
      <c r="A23" s="345" t="s">
        <v>588</v>
      </c>
      <c r="B23" s="346"/>
    </row>
    <row r="24" s="337" customFormat="1" ht="20.1" customHeight="1" spans="1:2">
      <c r="A24" s="345" t="s">
        <v>589</v>
      </c>
      <c r="B24" s="346"/>
    </row>
    <row r="25" s="337" customFormat="1" ht="20.1" customHeight="1" spans="1:2">
      <c r="A25" s="345" t="s">
        <v>590</v>
      </c>
      <c r="B25" s="346"/>
    </row>
    <row r="26" s="337" customFormat="1" ht="20.1" customHeight="1" spans="1:2">
      <c r="A26" s="343" t="s">
        <v>591</v>
      </c>
      <c r="B26" s="346"/>
    </row>
    <row r="27" s="337" customFormat="1" ht="20.1" customHeight="1" spans="1:2">
      <c r="A27" s="345" t="s">
        <v>592</v>
      </c>
      <c r="B27" s="346"/>
    </row>
    <row r="28" s="337" customFormat="1" ht="20.1" customHeight="1" spans="1:2">
      <c r="A28" s="345" t="s">
        <v>593</v>
      </c>
      <c r="B28" s="346"/>
    </row>
    <row r="29" s="337" customFormat="1" ht="20.1" customHeight="1" spans="1:2">
      <c r="A29" s="345" t="s">
        <v>594</v>
      </c>
      <c r="B29" s="346"/>
    </row>
    <row r="30" s="337" customFormat="1" ht="20.1" customHeight="1" spans="1:2">
      <c r="A30" s="343" t="s">
        <v>595</v>
      </c>
      <c r="B30" s="346"/>
    </row>
    <row r="31" s="337" customFormat="1" ht="20.1" customHeight="1" spans="1:2">
      <c r="A31" s="345" t="s">
        <v>596</v>
      </c>
      <c r="B31" s="346"/>
    </row>
    <row r="32" s="337" customFormat="1" ht="20.1" customHeight="1" spans="1:2">
      <c r="A32" s="345" t="s">
        <v>597</v>
      </c>
      <c r="B32" s="346"/>
    </row>
    <row r="33" s="337" customFormat="1" ht="20.1" customHeight="1" spans="1:2">
      <c r="A33" s="345" t="s">
        <v>574</v>
      </c>
      <c r="B33" s="346"/>
    </row>
    <row r="34" s="337" customFormat="1" ht="20.1" customHeight="1" spans="1:2">
      <c r="A34" s="345" t="s">
        <v>598</v>
      </c>
      <c r="B34" s="346"/>
    </row>
    <row r="35" s="337" customFormat="1" ht="20.1" customHeight="1" spans="1:2">
      <c r="A35" s="343" t="s">
        <v>599</v>
      </c>
      <c r="B35" s="346"/>
    </row>
    <row r="36" s="337" customFormat="1" ht="20.1" customHeight="1" spans="1:2">
      <c r="A36" s="345" t="s">
        <v>600</v>
      </c>
      <c r="B36" s="346"/>
    </row>
    <row r="37" s="337" customFormat="1" ht="20.1" customHeight="1" spans="1:2">
      <c r="A37" s="345" t="s">
        <v>601</v>
      </c>
      <c r="B37" s="346"/>
    </row>
    <row r="38" s="337" customFormat="1" ht="20.1" customHeight="1" spans="1:2">
      <c r="A38" s="343" t="s">
        <v>602</v>
      </c>
      <c r="B38" s="346"/>
    </row>
    <row r="39" s="337" customFormat="1" ht="20.1" customHeight="1" spans="1:2">
      <c r="A39" s="345" t="s">
        <v>603</v>
      </c>
      <c r="B39" s="346"/>
    </row>
    <row r="40" s="337" customFormat="1" ht="20.1" customHeight="1" spans="1:2">
      <c r="A40" s="345" t="s">
        <v>604</v>
      </c>
      <c r="B40" s="346"/>
    </row>
    <row r="41" s="337" customFormat="1" ht="20.1" customHeight="1" spans="1:2">
      <c r="A41" s="345" t="s">
        <v>605</v>
      </c>
      <c r="B41" s="346"/>
    </row>
    <row r="42" s="337" customFormat="1" ht="20.1" customHeight="1" spans="1:2">
      <c r="A42" s="343" t="s">
        <v>606</v>
      </c>
      <c r="B42" s="346"/>
    </row>
    <row r="43" s="337" customFormat="1" ht="20.1" customHeight="1" spans="1:2">
      <c r="A43" s="347" t="s">
        <v>607</v>
      </c>
      <c r="B43" s="348"/>
    </row>
    <row r="44" s="337" customFormat="1" ht="20.1" customHeight="1" spans="1:2">
      <c r="A44" s="349" t="s">
        <v>419</v>
      </c>
      <c r="B44" s="348"/>
    </row>
    <row r="45" s="337" customFormat="1" ht="20.1" customHeight="1" spans="1:2">
      <c r="A45" s="350" t="s">
        <v>608</v>
      </c>
      <c r="B45" s="348"/>
    </row>
    <row r="46" s="337" customFormat="1" ht="20.1" customHeight="1" spans="1:2">
      <c r="A46" s="351" t="s">
        <v>609</v>
      </c>
      <c r="B46" s="352"/>
    </row>
    <row r="47" s="337" customFormat="1" ht="20.1" customHeight="1" spans="1:2">
      <c r="A47" s="353" t="s">
        <v>610</v>
      </c>
      <c r="B47" s="354"/>
    </row>
    <row r="49" s="337" customFormat="1" spans="1:1">
      <c r="A49" s="337" t="s">
        <v>568</v>
      </c>
    </row>
  </sheetData>
  <mergeCells count="2">
    <mergeCell ref="A1:J1"/>
    <mergeCell ref="A2:B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01-2020公共平衡。</vt:lpstr>
      <vt:lpstr>02-2020公共本级支出功能。</vt:lpstr>
      <vt:lpstr>03-2020公共线下。</vt:lpstr>
      <vt:lpstr>4-2020基金平衡。</vt:lpstr>
      <vt:lpstr>5-2020基金支出。</vt:lpstr>
      <vt:lpstr>6-2020基金转移支付。</vt:lpstr>
      <vt:lpstr>7-2020国资。</vt:lpstr>
      <vt:lpstr>8-2021年社保基金预算收入</vt:lpstr>
      <vt:lpstr>9-2021年社保基金预算支出</vt:lpstr>
      <vt:lpstr>10-2021年社保基金收支决算表</vt:lpstr>
      <vt:lpstr>11-2020限额、余额。</vt:lpstr>
      <vt:lpstr>12-2020债券发行和还本付息</vt:lpstr>
      <vt:lpstr>13-2020年地方政府债券使用情况表</vt:lpstr>
      <vt:lpstr>14-2020年地方政府债务相关情况表</vt:lpstr>
      <vt:lpstr>15-2020重点项目</vt:lpstr>
      <vt:lpstr>16-2021公共平衡。</vt:lpstr>
      <vt:lpstr>17-2021公共支出功能。</vt:lpstr>
      <vt:lpstr>18-2021公共基本和项目。</vt:lpstr>
      <vt:lpstr>19-2021公共本级基本支出经济。</vt:lpstr>
      <vt:lpstr>20-2021公共线下。</vt:lpstr>
      <vt:lpstr>21-2021基金平衡。</vt:lpstr>
      <vt:lpstr>22-2021基金支出。</vt:lpstr>
      <vt:lpstr>23-2021基金转移支付。</vt:lpstr>
      <vt:lpstr>24-2021国资。</vt:lpstr>
      <vt:lpstr>25-“三公”经费2021。</vt:lpstr>
      <vt:lpstr>26-2021重大项目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LJXQ</dc:creator>
  <cp:lastModifiedBy>安然弱水</cp:lastModifiedBy>
  <dcterms:created xsi:type="dcterms:W3CDTF">2006-09-13T11:21:00Z</dcterms:created>
  <cp:lastPrinted>2021-03-15T07:42:00Z</cp:lastPrinted>
  <dcterms:modified xsi:type="dcterms:W3CDTF">2025-05-19T03:23:59Z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1022E0E74C5D470C9619E3007FF7DA05</vt:lpwstr>
  </property>
</Properties>
</file>